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DITDEPT\PUBS\CI\15ci\04 April\Spreadsheet Corner\"/>
    </mc:Choice>
  </mc:AlternateContent>
  <bookViews>
    <workbookView xWindow="0" yWindow="0" windowWidth="28800" windowHeight="13020"/>
  </bookViews>
  <sheets>
    <sheet name="Input" sheetId="3" r:id="rId1"/>
    <sheet name="Analysis" sheetId="16" r:id="rId2"/>
    <sheet name="Fixed Mortgage Amort. Schedule" sheetId="7" r:id="rId3"/>
    <sheet name="ARM Mortgage Amort. Schedule" sheetId="11" r:id="rId4"/>
    <sheet name="Refinance Fixed Amort. Schedule" sheetId="13" r:id="rId5"/>
    <sheet name="ARM Refinance Amort." sheetId="14" r:id="rId6"/>
    <sheet name="data" sheetId="4" r:id="rId7"/>
  </sheets>
  <definedNames>
    <definedName name="MortgageType">data!$AI$2:$AI$8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3" l="1"/>
  <c r="F17" i="3"/>
  <c r="E12" i="7" l="1"/>
  <c r="H11" i="11" l="1"/>
  <c r="B6" i="4" l="1"/>
  <c r="B7" i="4"/>
  <c r="D12" i="7"/>
  <c r="F9" i="3"/>
  <c r="F10" i="3" l="1"/>
  <c r="F8" i="3"/>
  <c r="F16" i="3"/>
  <c r="G8" i="3"/>
  <c r="I7" i="11" l="1"/>
  <c r="C3" i="16" l="1"/>
  <c r="G10" i="3" l="1"/>
  <c r="D12" i="3"/>
  <c r="Q11" i="4" l="1"/>
  <c r="E11" i="4"/>
  <c r="D35" i="3" l="1"/>
  <c r="G3" i="7" l="1"/>
  <c r="G4" i="7"/>
  <c r="G3" i="13" l="1"/>
  <c r="B5" i="4"/>
  <c r="B16" i="4" s="1"/>
  <c r="F5" i="11" l="1"/>
  <c r="H16" i="4"/>
  <c r="T16" i="4"/>
  <c r="N16" i="4"/>
  <c r="N17" i="4" l="1"/>
  <c r="T17" i="4"/>
  <c r="B17" i="4"/>
  <c r="H17" i="4"/>
  <c r="N18" i="4" l="1"/>
  <c r="T18" i="4"/>
  <c r="H18" i="4"/>
  <c r="B18" i="4"/>
  <c r="N19" i="4" l="1"/>
  <c r="T19" i="4"/>
  <c r="B19" i="4"/>
  <c r="H19" i="4"/>
  <c r="N20" i="4"/>
  <c r="T20" i="4" l="1"/>
  <c r="B20" i="4"/>
  <c r="H20" i="4"/>
  <c r="N21" i="4"/>
  <c r="T21" i="4" l="1"/>
  <c r="H21" i="4"/>
  <c r="B21" i="4"/>
  <c r="N22" i="4"/>
  <c r="T22" i="4" l="1"/>
  <c r="B22" i="4"/>
  <c r="H22" i="4"/>
  <c r="N23" i="4"/>
  <c r="T23" i="4" l="1"/>
  <c r="H23" i="4"/>
  <c r="B23" i="4"/>
  <c r="N24" i="4"/>
  <c r="T24" i="4" l="1"/>
  <c r="B24" i="4"/>
  <c r="H24" i="4"/>
  <c r="N25" i="4"/>
  <c r="T25" i="4" l="1"/>
  <c r="H25" i="4"/>
  <c r="B25" i="4"/>
  <c r="N26" i="4"/>
  <c r="T26" i="4" l="1"/>
  <c r="B26" i="4"/>
  <c r="H26" i="4"/>
  <c r="N27" i="4"/>
  <c r="T27" i="4" l="1"/>
  <c r="H27" i="4"/>
  <c r="B27" i="4"/>
  <c r="N28" i="4"/>
  <c r="T28" i="4" l="1"/>
  <c r="B28" i="4"/>
  <c r="H28" i="4"/>
  <c r="N29" i="4"/>
  <c r="T29" i="4" l="1"/>
  <c r="H29" i="4"/>
  <c r="B29" i="4"/>
  <c r="N30" i="4"/>
  <c r="T30" i="4" l="1"/>
  <c r="B30" i="4"/>
  <c r="H30" i="4"/>
  <c r="N31" i="4"/>
  <c r="T31" i="4" l="1"/>
  <c r="H31" i="4"/>
  <c r="B31" i="4"/>
  <c r="N32" i="4"/>
  <c r="T32" i="4" l="1"/>
  <c r="B32" i="4"/>
  <c r="H32" i="4"/>
  <c r="N33" i="4"/>
  <c r="T33" i="4" l="1"/>
  <c r="H33" i="4"/>
  <c r="B33" i="4"/>
  <c r="N34" i="4"/>
  <c r="T34" i="4" l="1"/>
  <c r="B34" i="4"/>
  <c r="H34" i="4"/>
  <c r="N35" i="4"/>
  <c r="T35" i="4" l="1"/>
  <c r="H35" i="4"/>
  <c r="B35" i="4"/>
  <c r="N36" i="4"/>
  <c r="T36" i="4" l="1"/>
  <c r="B36" i="4"/>
  <c r="H36" i="4"/>
  <c r="N37" i="4"/>
  <c r="T37" i="4" l="1"/>
  <c r="H37" i="4"/>
  <c r="B37" i="4"/>
  <c r="N38" i="4"/>
  <c r="T38" i="4" l="1"/>
  <c r="B38" i="4"/>
  <c r="H38" i="4"/>
  <c r="N39" i="4"/>
  <c r="T39" i="4" l="1"/>
  <c r="H39" i="4"/>
  <c r="B39" i="4"/>
  <c r="N40" i="4"/>
  <c r="T40" i="4" l="1"/>
  <c r="B40" i="4"/>
  <c r="H40" i="4"/>
  <c r="N41" i="4"/>
  <c r="T41" i="4" l="1"/>
  <c r="H41" i="4"/>
  <c r="B41" i="4"/>
  <c r="N42" i="4"/>
  <c r="T42" i="4" l="1"/>
  <c r="B42" i="4"/>
  <c r="H42" i="4"/>
  <c r="N43" i="4"/>
  <c r="T43" i="4" l="1"/>
  <c r="H43" i="4"/>
  <c r="B43" i="4"/>
  <c r="N44" i="4"/>
  <c r="T44" i="4" l="1"/>
  <c r="B44" i="4"/>
  <c r="H44" i="4"/>
  <c r="N45" i="4"/>
  <c r="T45" i="4" l="1"/>
  <c r="H45" i="4"/>
  <c r="B45" i="4"/>
  <c r="N46" i="4"/>
  <c r="T46" i="4" l="1"/>
  <c r="B46" i="4"/>
  <c r="H46" i="4"/>
  <c r="N47" i="4"/>
  <c r="T47" i="4" l="1"/>
  <c r="H47" i="4"/>
  <c r="B47" i="4"/>
  <c r="N48" i="4"/>
  <c r="T48" i="4" l="1"/>
  <c r="B48" i="4"/>
  <c r="H48" i="4"/>
  <c r="N49" i="4"/>
  <c r="T49" i="4" l="1"/>
  <c r="H49" i="4"/>
  <c r="B49" i="4"/>
  <c r="N50" i="4"/>
  <c r="T50" i="4" l="1"/>
  <c r="B50" i="4"/>
  <c r="H50" i="4"/>
  <c r="N51" i="4"/>
  <c r="T51" i="4" l="1"/>
  <c r="H51" i="4"/>
  <c r="B51" i="4"/>
  <c r="N52" i="4"/>
  <c r="T52" i="4" l="1"/>
  <c r="B52" i="4"/>
  <c r="H52" i="4"/>
  <c r="N53" i="4"/>
  <c r="T53" i="4" l="1"/>
  <c r="H53" i="4"/>
  <c r="B53" i="4"/>
  <c r="N54" i="4"/>
  <c r="T54" i="4" l="1"/>
  <c r="B54" i="4"/>
  <c r="H54" i="4"/>
  <c r="N55" i="4"/>
  <c r="T55" i="4" l="1"/>
  <c r="H55" i="4"/>
  <c r="B55" i="4"/>
  <c r="N56" i="4"/>
  <c r="T56" i="4" l="1"/>
  <c r="B56" i="4"/>
  <c r="H56" i="4"/>
  <c r="N57" i="4"/>
  <c r="T57" i="4" l="1"/>
  <c r="H57" i="4"/>
  <c r="B57" i="4"/>
  <c r="N58" i="4"/>
  <c r="T58" i="4" l="1"/>
  <c r="B58" i="4"/>
  <c r="H58" i="4"/>
  <c r="N59" i="4"/>
  <c r="T59" i="4" l="1"/>
  <c r="H59" i="4"/>
  <c r="B59" i="4"/>
  <c r="N60" i="4"/>
  <c r="T60" i="4" l="1"/>
  <c r="B60" i="4"/>
  <c r="H60" i="4"/>
  <c r="N61" i="4"/>
  <c r="T61" i="4" l="1"/>
  <c r="H61" i="4"/>
  <c r="B61" i="4"/>
  <c r="N62" i="4"/>
  <c r="T62" i="4" l="1"/>
  <c r="B62" i="4"/>
  <c r="H62" i="4"/>
  <c r="N63" i="4"/>
  <c r="T63" i="4" l="1"/>
  <c r="H63" i="4"/>
  <c r="B63" i="4"/>
  <c r="N64" i="4"/>
  <c r="T64" i="4" l="1"/>
  <c r="B64" i="4"/>
  <c r="H64" i="4"/>
  <c r="N65" i="4"/>
  <c r="T65" i="4" l="1"/>
  <c r="H65" i="4"/>
  <c r="B65" i="4"/>
  <c r="N66" i="4"/>
  <c r="T66" i="4" l="1"/>
  <c r="B66" i="4"/>
  <c r="H66" i="4"/>
  <c r="N67" i="4"/>
  <c r="T67" i="4" l="1"/>
  <c r="H67" i="4"/>
  <c r="B67" i="4"/>
  <c r="N68" i="4"/>
  <c r="T68" i="4" l="1"/>
  <c r="B68" i="4"/>
  <c r="H68" i="4"/>
  <c r="N69" i="4"/>
  <c r="T69" i="4" l="1"/>
  <c r="H69" i="4"/>
  <c r="B69" i="4"/>
  <c r="N70" i="4"/>
  <c r="T70" i="4" l="1"/>
  <c r="B70" i="4"/>
  <c r="H70" i="4"/>
  <c r="N71" i="4"/>
  <c r="T71" i="4" l="1"/>
  <c r="H71" i="4"/>
  <c r="B71" i="4"/>
  <c r="N72" i="4"/>
  <c r="T72" i="4" l="1"/>
  <c r="B72" i="4"/>
  <c r="H72" i="4"/>
  <c r="N73" i="4"/>
  <c r="T73" i="4" l="1"/>
  <c r="H73" i="4"/>
  <c r="B73" i="4"/>
  <c r="N74" i="4"/>
  <c r="T74" i="4" l="1"/>
  <c r="B74" i="4"/>
  <c r="H74" i="4"/>
  <c r="N75" i="4"/>
  <c r="T75" i="4" l="1"/>
  <c r="H75" i="4"/>
  <c r="B75" i="4"/>
  <c r="N76" i="4"/>
  <c r="T76" i="4" l="1"/>
  <c r="B76" i="4"/>
  <c r="H76" i="4"/>
  <c r="N77" i="4"/>
  <c r="T77" i="4" l="1"/>
  <c r="H77" i="4"/>
  <c r="B77" i="4"/>
  <c r="N78" i="4"/>
  <c r="T78" i="4" l="1"/>
  <c r="B78" i="4"/>
  <c r="H78" i="4"/>
  <c r="N79" i="4"/>
  <c r="T79" i="4" l="1"/>
  <c r="H79" i="4"/>
  <c r="B79" i="4"/>
  <c r="N80" i="4"/>
  <c r="T80" i="4" l="1"/>
  <c r="B80" i="4"/>
  <c r="H80" i="4"/>
  <c r="N81" i="4"/>
  <c r="T81" i="4" l="1"/>
  <c r="H81" i="4"/>
  <c r="B81" i="4"/>
  <c r="N82" i="4"/>
  <c r="T82" i="4" l="1"/>
  <c r="B82" i="4"/>
  <c r="H82" i="4"/>
  <c r="N83" i="4"/>
  <c r="T83" i="4" l="1"/>
  <c r="H83" i="4"/>
  <c r="B83" i="4"/>
  <c r="N84" i="4"/>
  <c r="T84" i="4" l="1"/>
  <c r="B84" i="4"/>
  <c r="H84" i="4"/>
  <c r="N85" i="4"/>
  <c r="T85" i="4" l="1"/>
  <c r="H85" i="4"/>
  <c r="B85" i="4"/>
  <c r="N86" i="4"/>
  <c r="T86" i="4" l="1"/>
  <c r="B86" i="4"/>
  <c r="H86" i="4"/>
  <c r="N87" i="4"/>
  <c r="T87" i="4" l="1"/>
  <c r="H87" i="4"/>
  <c r="B87" i="4"/>
  <c r="N88" i="4"/>
  <c r="T88" i="4" l="1"/>
  <c r="B88" i="4"/>
  <c r="H88" i="4"/>
  <c r="N89" i="4"/>
  <c r="T89" i="4" l="1"/>
  <c r="H89" i="4"/>
  <c r="B89" i="4"/>
  <c r="N90" i="4"/>
  <c r="T90" i="4" l="1"/>
  <c r="B90" i="4"/>
  <c r="H90" i="4"/>
  <c r="N91" i="4"/>
  <c r="T91" i="4" l="1"/>
  <c r="H91" i="4"/>
  <c r="B91" i="4"/>
  <c r="N92" i="4"/>
  <c r="T92" i="4" l="1"/>
  <c r="B92" i="4"/>
  <c r="H92" i="4"/>
  <c r="N93" i="4"/>
  <c r="T93" i="4" l="1"/>
  <c r="H93" i="4"/>
  <c r="B93" i="4"/>
  <c r="N94" i="4"/>
  <c r="T94" i="4" l="1"/>
  <c r="B94" i="4"/>
  <c r="H94" i="4"/>
  <c r="N95" i="4"/>
  <c r="T95" i="4" l="1"/>
  <c r="H95" i="4"/>
  <c r="B95" i="4"/>
  <c r="N96" i="4"/>
  <c r="T96" i="4" l="1"/>
  <c r="B96" i="4"/>
  <c r="H96" i="4"/>
  <c r="N97" i="4"/>
  <c r="T97" i="4" l="1"/>
  <c r="H97" i="4"/>
  <c r="B97" i="4"/>
  <c r="N98" i="4"/>
  <c r="T98" i="4" l="1"/>
  <c r="B98" i="4"/>
  <c r="H98" i="4"/>
  <c r="N99" i="4"/>
  <c r="T99" i="4" l="1"/>
  <c r="H99" i="4"/>
  <c r="B99" i="4"/>
  <c r="N100" i="4"/>
  <c r="T100" i="4" l="1"/>
  <c r="B100" i="4"/>
  <c r="H100" i="4"/>
  <c r="N101" i="4"/>
  <c r="T101" i="4" l="1"/>
  <c r="H101" i="4"/>
  <c r="B101" i="4"/>
  <c r="N102" i="4"/>
  <c r="T102" i="4" l="1"/>
  <c r="B102" i="4"/>
  <c r="H102" i="4"/>
  <c r="N103" i="4"/>
  <c r="T103" i="4" l="1"/>
  <c r="H103" i="4"/>
  <c r="B103" i="4"/>
  <c r="N104" i="4"/>
  <c r="T104" i="4" l="1"/>
  <c r="B104" i="4"/>
  <c r="H104" i="4"/>
  <c r="N105" i="4"/>
  <c r="T105" i="4" l="1"/>
  <c r="H105" i="4"/>
  <c r="B105" i="4"/>
  <c r="N106" i="4"/>
  <c r="T106" i="4" l="1"/>
  <c r="B106" i="4"/>
  <c r="H106" i="4"/>
  <c r="N107" i="4"/>
  <c r="T107" i="4" l="1"/>
  <c r="H107" i="4"/>
  <c r="B107" i="4"/>
  <c r="N108" i="4"/>
  <c r="T108" i="4" l="1"/>
  <c r="B108" i="4"/>
  <c r="H108" i="4"/>
  <c r="N109" i="4"/>
  <c r="T109" i="4" l="1"/>
  <c r="H109" i="4"/>
  <c r="B109" i="4"/>
  <c r="N110" i="4"/>
  <c r="T110" i="4" l="1"/>
  <c r="B110" i="4"/>
  <c r="H110" i="4"/>
  <c r="N111" i="4"/>
  <c r="T111" i="4" l="1"/>
  <c r="H111" i="4"/>
  <c r="B111" i="4"/>
  <c r="N112" i="4"/>
  <c r="T112" i="4" l="1"/>
  <c r="B112" i="4"/>
  <c r="H112" i="4"/>
  <c r="N113" i="4"/>
  <c r="T113" i="4" l="1"/>
  <c r="H113" i="4"/>
  <c r="B113" i="4"/>
  <c r="N114" i="4"/>
  <c r="T114" i="4" l="1"/>
  <c r="B114" i="4"/>
  <c r="H114" i="4"/>
  <c r="N115" i="4"/>
  <c r="T115" i="4" l="1"/>
  <c r="H115" i="4"/>
  <c r="B115" i="4"/>
  <c r="N116" i="4"/>
  <c r="T116" i="4" l="1"/>
  <c r="B116" i="4"/>
  <c r="H116" i="4"/>
  <c r="N117" i="4"/>
  <c r="T117" i="4" l="1"/>
  <c r="H117" i="4"/>
  <c r="B117" i="4"/>
  <c r="N118" i="4"/>
  <c r="T118" i="4" l="1"/>
  <c r="B118" i="4"/>
  <c r="H118" i="4"/>
  <c r="N119" i="4"/>
  <c r="T119" i="4" l="1"/>
  <c r="H119" i="4"/>
  <c r="B119" i="4"/>
  <c r="N120" i="4"/>
  <c r="T120" i="4" l="1"/>
  <c r="B120" i="4"/>
  <c r="H120" i="4"/>
  <c r="N121" i="4"/>
  <c r="T121" i="4" l="1"/>
  <c r="H121" i="4"/>
  <c r="B121" i="4"/>
  <c r="N122" i="4"/>
  <c r="T122" i="4" l="1"/>
  <c r="B122" i="4"/>
  <c r="H122" i="4"/>
  <c r="N123" i="4"/>
  <c r="T123" i="4" l="1"/>
  <c r="H123" i="4"/>
  <c r="B123" i="4"/>
  <c r="N124" i="4"/>
  <c r="T124" i="4" l="1"/>
  <c r="B124" i="4"/>
  <c r="H124" i="4"/>
  <c r="N125" i="4"/>
  <c r="T125" i="4" l="1"/>
  <c r="H125" i="4"/>
  <c r="B125" i="4"/>
  <c r="N126" i="4"/>
  <c r="T126" i="4" l="1"/>
  <c r="B126" i="4"/>
  <c r="H126" i="4"/>
  <c r="N127" i="4"/>
  <c r="T127" i="4" l="1"/>
  <c r="H127" i="4"/>
  <c r="B127" i="4"/>
  <c r="N128" i="4"/>
  <c r="T128" i="4" l="1"/>
  <c r="B128" i="4"/>
  <c r="H128" i="4"/>
  <c r="N129" i="4"/>
  <c r="T129" i="4" l="1"/>
  <c r="H129" i="4"/>
  <c r="B129" i="4"/>
  <c r="N130" i="4"/>
  <c r="T130" i="4" l="1"/>
  <c r="B130" i="4"/>
  <c r="H130" i="4"/>
  <c r="N131" i="4"/>
  <c r="T131" i="4" l="1"/>
  <c r="H131" i="4"/>
  <c r="B131" i="4"/>
  <c r="N132" i="4"/>
  <c r="T132" i="4" l="1"/>
  <c r="B132" i="4"/>
  <c r="H132" i="4"/>
  <c r="N133" i="4"/>
  <c r="T133" i="4" l="1"/>
  <c r="H133" i="4"/>
  <c r="B133" i="4"/>
  <c r="N134" i="4"/>
  <c r="T134" i="4" l="1"/>
  <c r="B134" i="4"/>
  <c r="H134" i="4"/>
  <c r="N135" i="4"/>
  <c r="T135" i="4" l="1"/>
  <c r="H135" i="4"/>
  <c r="B135" i="4"/>
  <c r="N136" i="4"/>
  <c r="T136" i="4" l="1"/>
  <c r="B136" i="4"/>
  <c r="H136" i="4"/>
  <c r="N137" i="4"/>
  <c r="T137" i="4" l="1"/>
  <c r="H137" i="4"/>
  <c r="B137" i="4"/>
  <c r="N138" i="4"/>
  <c r="T138" i="4" l="1"/>
  <c r="B138" i="4"/>
  <c r="H138" i="4"/>
  <c r="N139" i="4"/>
  <c r="T139" i="4" l="1"/>
  <c r="H139" i="4"/>
  <c r="B139" i="4"/>
  <c r="N140" i="4"/>
  <c r="T140" i="4" l="1"/>
  <c r="B140" i="4"/>
  <c r="H140" i="4"/>
  <c r="N141" i="4"/>
  <c r="T141" i="4" l="1"/>
  <c r="H141" i="4"/>
  <c r="B141" i="4"/>
  <c r="N142" i="4"/>
  <c r="T142" i="4" l="1"/>
  <c r="B142" i="4"/>
  <c r="H142" i="4"/>
  <c r="N143" i="4"/>
  <c r="T143" i="4" l="1"/>
  <c r="H143" i="4"/>
  <c r="B143" i="4"/>
  <c r="N144" i="4"/>
  <c r="T144" i="4" l="1"/>
  <c r="B144" i="4"/>
  <c r="H144" i="4"/>
  <c r="N145" i="4"/>
  <c r="T145" i="4" l="1"/>
  <c r="H145" i="4"/>
  <c r="B145" i="4"/>
  <c r="N146" i="4"/>
  <c r="T146" i="4" l="1"/>
  <c r="B146" i="4"/>
  <c r="H146" i="4"/>
  <c r="N147" i="4"/>
  <c r="T147" i="4" l="1"/>
  <c r="H147" i="4"/>
  <c r="B147" i="4"/>
  <c r="N148" i="4"/>
  <c r="T148" i="4" l="1"/>
  <c r="B148" i="4"/>
  <c r="H148" i="4"/>
  <c r="N149" i="4"/>
  <c r="T149" i="4" l="1"/>
  <c r="H149" i="4"/>
  <c r="B149" i="4"/>
  <c r="N150" i="4"/>
  <c r="T150" i="4" l="1"/>
  <c r="B150" i="4"/>
  <c r="H150" i="4"/>
  <c r="N151" i="4"/>
  <c r="T151" i="4" l="1"/>
  <c r="H151" i="4"/>
  <c r="B151" i="4"/>
  <c r="N152" i="4"/>
  <c r="T152" i="4" l="1"/>
  <c r="B152" i="4"/>
  <c r="H152" i="4"/>
  <c r="N153" i="4"/>
  <c r="T153" i="4" l="1"/>
  <c r="H153" i="4"/>
  <c r="B153" i="4"/>
  <c r="N154" i="4"/>
  <c r="T154" i="4" l="1"/>
  <c r="B154" i="4"/>
  <c r="H154" i="4"/>
  <c r="N155" i="4"/>
  <c r="T155" i="4" l="1"/>
  <c r="H155" i="4"/>
  <c r="B155" i="4"/>
  <c r="N156" i="4"/>
  <c r="T156" i="4" l="1"/>
  <c r="B156" i="4"/>
  <c r="H156" i="4"/>
  <c r="N157" i="4"/>
  <c r="T157" i="4" l="1"/>
  <c r="H157" i="4"/>
  <c r="B157" i="4"/>
  <c r="N158" i="4"/>
  <c r="T158" i="4" l="1"/>
  <c r="B158" i="4"/>
  <c r="H158" i="4"/>
  <c r="N159" i="4"/>
  <c r="T159" i="4" l="1"/>
  <c r="H159" i="4"/>
  <c r="B159" i="4"/>
  <c r="N160" i="4"/>
  <c r="T160" i="4" l="1"/>
  <c r="B160" i="4"/>
  <c r="H160" i="4"/>
  <c r="N161" i="4"/>
  <c r="T161" i="4" l="1"/>
  <c r="H161" i="4"/>
  <c r="B161" i="4"/>
  <c r="N162" i="4"/>
  <c r="T162" i="4" l="1"/>
  <c r="B162" i="4"/>
  <c r="H162" i="4"/>
  <c r="N163" i="4"/>
  <c r="T163" i="4" l="1"/>
  <c r="H163" i="4"/>
  <c r="B163" i="4"/>
  <c r="N164" i="4"/>
  <c r="T164" i="4" l="1"/>
  <c r="B164" i="4"/>
  <c r="H164" i="4"/>
  <c r="N165" i="4"/>
  <c r="T165" i="4" l="1"/>
  <c r="H165" i="4"/>
  <c r="B165" i="4"/>
  <c r="N166" i="4"/>
  <c r="T166" i="4" l="1"/>
  <c r="B166" i="4"/>
  <c r="H166" i="4"/>
  <c r="N167" i="4"/>
  <c r="T167" i="4" l="1"/>
  <c r="H167" i="4"/>
  <c r="B167" i="4"/>
  <c r="N168" i="4"/>
  <c r="T168" i="4" l="1"/>
  <c r="B168" i="4"/>
  <c r="H168" i="4"/>
  <c r="N169" i="4"/>
  <c r="T169" i="4" l="1"/>
  <c r="H169" i="4"/>
  <c r="B169" i="4"/>
  <c r="N170" i="4"/>
  <c r="T170" i="4" l="1"/>
  <c r="B170" i="4"/>
  <c r="H170" i="4"/>
  <c r="N171" i="4"/>
  <c r="T171" i="4" l="1"/>
  <c r="H171" i="4"/>
  <c r="B171" i="4"/>
  <c r="N172" i="4"/>
  <c r="T172" i="4" l="1"/>
  <c r="B172" i="4"/>
  <c r="H172" i="4"/>
  <c r="N173" i="4"/>
  <c r="T173" i="4" l="1"/>
  <c r="H173" i="4"/>
  <c r="B173" i="4"/>
  <c r="N174" i="4"/>
  <c r="T174" i="4" l="1"/>
  <c r="B174" i="4"/>
  <c r="H174" i="4"/>
  <c r="N175" i="4"/>
  <c r="T175" i="4" l="1"/>
  <c r="H175" i="4"/>
  <c r="B175" i="4"/>
  <c r="N176" i="4"/>
  <c r="T176" i="4" l="1"/>
  <c r="B176" i="4"/>
  <c r="H176" i="4"/>
  <c r="N177" i="4"/>
  <c r="T177" i="4" l="1"/>
  <c r="H177" i="4"/>
  <c r="B177" i="4"/>
  <c r="N178" i="4"/>
  <c r="T178" i="4" l="1"/>
  <c r="B178" i="4"/>
  <c r="H178" i="4"/>
  <c r="N179" i="4"/>
  <c r="T179" i="4" l="1"/>
  <c r="H179" i="4"/>
  <c r="B179" i="4"/>
  <c r="N180" i="4"/>
  <c r="T180" i="4" l="1"/>
  <c r="B180" i="4"/>
  <c r="H180" i="4"/>
  <c r="N181" i="4"/>
  <c r="T181" i="4" l="1"/>
  <c r="H181" i="4"/>
  <c r="B181" i="4"/>
  <c r="N182" i="4"/>
  <c r="T182" i="4" l="1"/>
  <c r="B182" i="4"/>
  <c r="H182" i="4"/>
  <c r="N183" i="4"/>
  <c r="T183" i="4" l="1"/>
  <c r="H183" i="4"/>
  <c r="B183" i="4"/>
  <c r="N184" i="4"/>
  <c r="T184" i="4" l="1"/>
  <c r="B184" i="4"/>
  <c r="H184" i="4"/>
  <c r="N185" i="4"/>
  <c r="T185" i="4" l="1"/>
  <c r="H185" i="4"/>
  <c r="B185" i="4"/>
  <c r="N186" i="4"/>
  <c r="T186" i="4" l="1"/>
  <c r="B186" i="4"/>
  <c r="H186" i="4"/>
  <c r="N187" i="4"/>
  <c r="T187" i="4" l="1"/>
  <c r="H187" i="4"/>
  <c r="B187" i="4"/>
  <c r="N188" i="4"/>
  <c r="T188" i="4" l="1"/>
  <c r="B188" i="4"/>
  <c r="H188" i="4"/>
  <c r="N189" i="4"/>
  <c r="T189" i="4" l="1"/>
  <c r="H189" i="4"/>
  <c r="B189" i="4"/>
  <c r="N190" i="4"/>
  <c r="T190" i="4" l="1"/>
  <c r="B190" i="4"/>
  <c r="H190" i="4"/>
  <c r="N191" i="4"/>
  <c r="T191" i="4" l="1"/>
  <c r="H191" i="4"/>
  <c r="B191" i="4"/>
  <c r="N192" i="4"/>
  <c r="T192" i="4" l="1"/>
  <c r="B192" i="4"/>
  <c r="H192" i="4"/>
  <c r="N193" i="4"/>
  <c r="T193" i="4" l="1"/>
  <c r="H193" i="4"/>
  <c r="B193" i="4"/>
  <c r="N194" i="4"/>
  <c r="T194" i="4" l="1"/>
  <c r="B194" i="4"/>
  <c r="H194" i="4"/>
  <c r="N195" i="4"/>
  <c r="T195" i="4" l="1"/>
  <c r="H195" i="4"/>
  <c r="B195" i="4"/>
  <c r="N196" i="4"/>
  <c r="T196" i="4" l="1"/>
  <c r="B196" i="4"/>
  <c r="H196" i="4"/>
  <c r="N197" i="4"/>
  <c r="T197" i="4" l="1"/>
  <c r="H197" i="4"/>
  <c r="B197" i="4"/>
  <c r="N198" i="4"/>
  <c r="T198" i="4" l="1"/>
  <c r="B198" i="4"/>
  <c r="H198" i="4"/>
  <c r="N199" i="4"/>
  <c r="T199" i="4" l="1"/>
  <c r="H199" i="4"/>
  <c r="B199" i="4"/>
  <c r="N200" i="4"/>
  <c r="T200" i="4" l="1"/>
  <c r="B200" i="4"/>
  <c r="H200" i="4"/>
  <c r="N201" i="4"/>
  <c r="T201" i="4" l="1"/>
  <c r="H201" i="4"/>
  <c r="B201" i="4"/>
  <c r="N202" i="4"/>
  <c r="T202" i="4" l="1"/>
  <c r="B202" i="4"/>
  <c r="H202" i="4"/>
  <c r="N203" i="4"/>
  <c r="T203" i="4" l="1"/>
  <c r="H203" i="4"/>
  <c r="B203" i="4"/>
  <c r="N204" i="4"/>
  <c r="T204" i="4" l="1"/>
  <c r="B204" i="4"/>
  <c r="H204" i="4"/>
  <c r="N205" i="4"/>
  <c r="T205" i="4" l="1"/>
  <c r="H205" i="4"/>
  <c r="B205" i="4"/>
  <c r="N206" i="4"/>
  <c r="T206" i="4" l="1"/>
  <c r="B206" i="4"/>
  <c r="H206" i="4"/>
  <c r="N207" i="4"/>
  <c r="T207" i="4" l="1"/>
  <c r="H207" i="4"/>
  <c r="B207" i="4"/>
  <c r="N208" i="4"/>
  <c r="T208" i="4" l="1"/>
  <c r="B208" i="4"/>
  <c r="H208" i="4"/>
  <c r="N209" i="4"/>
  <c r="T209" i="4" l="1"/>
  <c r="H209" i="4"/>
  <c r="B209" i="4"/>
  <c r="N210" i="4"/>
  <c r="T210" i="4" l="1"/>
  <c r="B210" i="4"/>
  <c r="H210" i="4"/>
  <c r="N211" i="4"/>
  <c r="T211" i="4" l="1"/>
  <c r="H211" i="4"/>
  <c r="B211" i="4"/>
  <c r="N212" i="4"/>
  <c r="T212" i="4" l="1"/>
  <c r="B212" i="4"/>
  <c r="H212" i="4"/>
  <c r="N213" i="4"/>
  <c r="T213" i="4" l="1"/>
  <c r="H213" i="4"/>
  <c r="B213" i="4"/>
  <c r="N214" i="4"/>
  <c r="T214" i="4" l="1"/>
  <c r="B214" i="4"/>
  <c r="H214" i="4"/>
  <c r="N215" i="4"/>
  <c r="T215" i="4" l="1"/>
  <c r="H215" i="4"/>
  <c r="B215" i="4"/>
  <c r="N216" i="4"/>
  <c r="T216" i="4" l="1"/>
  <c r="B216" i="4"/>
  <c r="H216" i="4"/>
  <c r="N217" i="4"/>
  <c r="T217" i="4" l="1"/>
  <c r="H217" i="4"/>
  <c r="B217" i="4"/>
  <c r="N218" i="4"/>
  <c r="T218" i="4" l="1"/>
  <c r="B218" i="4"/>
  <c r="H218" i="4"/>
  <c r="N219" i="4"/>
  <c r="T219" i="4" l="1"/>
  <c r="H219" i="4"/>
  <c r="B219" i="4"/>
  <c r="N220" i="4"/>
  <c r="T220" i="4" l="1"/>
  <c r="B220" i="4"/>
  <c r="H220" i="4"/>
  <c r="N221" i="4"/>
  <c r="T221" i="4" l="1"/>
  <c r="H221" i="4"/>
  <c r="B221" i="4"/>
  <c r="N222" i="4"/>
  <c r="T222" i="4" l="1"/>
  <c r="B222" i="4"/>
  <c r="H222" i="4"/>
  <c r="N223" i="4"/>
  <c r="T223" i="4" l="1"/>
  <c r="H223" i="4"/>
  <c r="B223" i="4"/>
  <c r="N224" i="4"/>
  <c r="T224" i="4" l="1"/>
  <c r="B224" i="4"/>
  <c r="H224" i="4"/>
  <c r="N225" i="4"/>
  <c r="T225" i="4" l="1"/>
  <c r="H225" i="4"/>
  <c r="B225" i="4"/>
  <c r="N226" i="4"/>
  <c r="T226" i="4" l="1"/>
  <c r="B226" i="4"/>
  <c r="H226" i="4"/>
  <c r="N227" i="4"/>
  <c r="T227" i="4" l="1"/>
  <c r="H227" i="4"/>
  <c r="B227" i="4"/>
  <c r="N228" i="4"/>
  <c r="T228" i="4" l="1"/>
  <c r="B228" i="4"/>
  <c r="H228" i="4"/>
  <c r="N229" i="4"/>
  <c r="T229" i="4" l="1"/>
  <c r="H229" i="4"/>
  <c r="B229" i="4"/>
  <c r="N230" i="4"/>
  <c r="T230" i="4" l="1"/>
  <c r="B230" i="4"/>
  <c r="H230" i="4"/>
  <c r="N231" i="4"/>
  <c r="T231" i="4" l="1"/>
  <c r="H231" i="4"/>
  <c r="B231" i="4"/>
  <c r="N232" i="4"/>
  <c r="T232" i="4" l="1"/>
  <c r="B232" i="4"/>
  <c r="H232" i="4"/>
  <c r="N233" i="4"/>
  <c r="T233" i="4" l="1"/>
  <c r="H233" i="4"/>
  <c r="B233" i="4"/>
  <c r="N234" i="4"/>
  <c r="T234" i="4" l="1"/>
  <c r="B234" i="4"/>
  <c r="H234" i="4"/>
  <c r="N235" i="4"/>
  <c r="T235" i="4" l="1"/>
  <c r="H235" i="4"/>
  <c r="B235" i="4"/>
  <c r="N236" i="4"/>
  <c r="T236" i="4" l="1"/>
  <c r="B236" i="4"/>
  <c r="H236" i="4"/>
  <c r="N237" i="4"/>
  <c r="T237" i="4" l="1"/>
  <c r="H237" i="4"/>
  <c r="B237" i="4"/>
  <c r="N238" i="4"/>
  <c r="T238" i="4" l="1"/>
  <c r="B238" i="4"/>
  <c r="H238" i="4"/>
  <c r="N239" i="4"/>
  <c r="T239" i="4" l="1"/>
  <c r="H239" i="4"/>
  <c r="B239" i="4"/>
  <c r="N240" i="4"/>
  <c r="T240" i="4" l="1"/>
  <c r="B240" i="4"/>
  <c r="H240" i="4"/>
  <c r="N241" i="4"/>
  <c r="T241" i="4" l="1"/>
  <c r="H241" i="4"/>
  <c r="B241" i="4"/>
  <c r="N242" i="4"/>
  <c r="T242" i="4" l="1"/>
  <c r="B242" i="4"/>
  <c r="H242" i="4"/>
  <c r="N243" i="4"/>
  <c r="T243" i="4" l="1"/>
  <c r="H243" i="4"/>
  <c r="B243" i="4"/>
  <c r="N244" i="4"/>
  <c r="T244" i="4" l="1"/>
  <c r="B244" i="4"/>
  <c r="H244" i="4"/>
  <c r="N245" i="4"/>
  <c r="T245" i="4" l="1"/>
  <c r="H245" i="4"/>
  <c r="B245" i="4"/>
  <c r="N246" i="4"/>
  <c r="T246" i="4" l="1"/>
  <c r="B246" i="4"/>
  <c r="H246" i="4"/>
  <c r="N247" i="4"/>
  <c r="T247" i="4" l="1"/>
  <c r="H247" i="4"/>
  <c r="B247" i="4"/>
  <c r="N248" i="4"/>
  <c r="T248" i="4" l="1"/>
  <c r="B248" i="4"/>
  <c r="H248" i="4"/>
  <c r="N249" i="4"/>
  <c r="T249" i="4" l="1"/>
  <c r="H249" i="4"/>
  <c r="B249" i="4"/>
  <c r="N250" i="4"/>
  <c r="T250" i="4" l="1"/>
  <c r="B250" i="4"/>
  <c r="H250" i="4"/>
  <c r="N251" i="4"/>
  <c r="T251" i="4" l="1"/>
  <c r="H251" i="4"/>
  <c r="B251" i="4"/>
  <c r="N252" i="4"/>
  <c r="T252" i="4" l="1"/>
  <c r="B252" i="4"/>
  <c r="H252" i="4"/>
  <c r="N253" i="4"/>
  <c r="T253" i="4" l="1"/>
  <c r="H253" i="4"/>
  <c r="B253" i="4"/>
  <c r="N254" i="4"/>
  <c r="T254" i="4" l="1"/>
  <c r="B254" i="4"/>
  <c r="H254" i="4"/>
  <c r="N255" i="4"/>
  <c r="T255" i="4" l="1"/>
  <c r="H255" i="4"/>
  <c r="B255" i="4"/>
  <c r="N256" i="4"/>
  <c r="T256" i="4" l="1"/>
  <c r="B256" i="4"/>
  <c r="H256" i="4"/>
  <c r="N257" i="4"/>
  <c r="T257" i="4" l="1"/>
  <c r="H257" i="4"/>
  <c r="B257" i="4"/>
  <c r="N258" i="4"/>
  <c r="T258" i="4" l="1"/>
  <c r="B258" i="4"/>
  <c r="H258" i="4"/>
  <c r="N259" i="4"/>
  <c r="T259" i="4" l="1"/>
  <c r="H259" i="4"/>
  <c r="B259" i="4"/>
  <c r="N260" i="4"/>
  <c r="T260" i="4" l="1"/>
  <c r="B260" i="4"/>
  <c r="H260" i="4"/>
  <c r="N261" i="4"/>
  <c r="T261" i="4" l="1"/>
  <c r="H261" i="4"/>
  <c r="B261" i="4"/>
  <c r="N262" i="4"/>
  <c r="T262" i="4" l="1"/>
  <c r="B262" i="4"/>
  <c r="H262" i="4"/>
  <c r="N263" i="4"/>
  <c r="T263" i="4" l="1"/>
  <c r="H263" i="4"/>
  <c r="B263" i="4"/>
  <c r="N264" i="4"/>
  <c r="T264" i="4" l="1"/>
  <c r="B264" i="4"/>
  <c r="H264" i="4"/>
  <c r="N265" i="4"/>
  <c r="T265" i="4" l="1"/>
  <c r="H265" i="4"/>
  <c r="B265" i="4"/>
  <c r="N266" i="4"/>
  <c r="T266" i="4" l="1"/>
  <c r="B266" i="4"/>
  <c r="H266" i="4"/>
  <c r="N267" i="4"/>
  <c r="T267" i="4" l="1"/>
  <c r="H267" i="4"/>
  <c r="B267" i="4"/>
  <c r="N268" i="4"/>
  <c r="T268" i="4" l="1"/>
  <c r="B268" i="4"/>
  <c r="H268" i="4"/>
  <c r="N269" i="4"/>
  <c r="T269" i="4" l="1"/>
  <c r="H269" i="4"/>
  <c r="B269" i="4"/>
  <c r="N270" i="4"/>
  <c r="T270" i="4" l="1"/>
  <c r="B270" i="4"/>
  <c r="H270" i="4"/>
  <c r="N271" i="4"/>
  <c r="T271" i="4" l="1"/>
  <c r="H271" i="4"/>
  <c r="B271" i="4"/>
  <c r="N272" i="4"/>
  <c r="T272" i="4" l="1"/>
  <c r="B272" i="4"/>
  <c r="H272" i="4"/>
  <c r="N273" i="4"/>
  <c r="T273" i="4" l="1"/>
  <c r="H273" i="4"/>
  <c r="B273" i="4"/>
  <c r="N274" i="4"/>
  <c r="T274" i="4" l="1"/>
  <c r="B274" i="4"/>
  <c r="H274" i="4"/>
  <c r="N275" i="4"/>
  <c r="D4" i="7"/>
  <c r="F12" i="7" s="1"/>
  <c r="F6" i="4" l="1"/>
  <c r="T275" i="4"/>
  <c r="H275" i="4"/>
  <c r="B275" i="4"/>
  <c r="N276" i="4"/>
  <c r="I4" i="14"/>
  <c r="I8" i="14"/>
  <c r="I6" i="14"/>
  <c r="I5" i="14"/>
  <c r="G4" i="13"/>
  <c r="G8" i="13"/>
  <c r="G6" i="13"/>
  <c r="G5" i="7"/>
  <c r="I5" i="11"/>
  <c r="I4" i="11"/>
  <c r="I8" i="11"/>
  <c r="I6" i="11"/>
  <c r="G8" i="7"/>
  <c r="U11" i="4" l="1"/>
  <c r="O11" i="4"/>
  <c r="W11" i="4"/>
  <c r="K11" i="4"/>
  <c r="I11" i="4"/>
  <c r="C11" i="4"/>
  <c r="T276" i="4"/>
  <c r="B276" i="4"/>
  <c r="H276" i="4"/>
  <c r="N277" i="4"/>
  <c r="G6" i="7"/>
  <c r="D11" i="7" s="1"/>
  <c r="G7" i="7"/>
  <c r="C11" i="7" s="1"/>
  <c r="E11" i="7" l="1"/>
  <c r="C12" i="7"/>
  <c r="T277" i="4"/>
  <c r="H277" i="4"/>
  <c r="B277" i="4"/>
  <c r="N278" i="4"/>
  <c r="G11" i="7" l="1"/>
  <c r="C15" i="4" s="1"/>
  <c r="G12" i="7"/>
  <c r="I12" i="7"/>
  <c r="C13" i="7"/>
  <c r="D13" i="7" s="1"/>
  <c r="F13" i="7" s="1"/>
  <c r="T278" i="4"/>
  <c r="B278" i="4"/>
  <c r="H278" i="4"/>
  <c r="N279" i="4"/>
  <c r="J12" i="7" l="1"/>
  <c r="I13" i="7"/>
  <c r="C14" i="7"/>
  <c r="D14" i="7" s="1"/>
  <c r="F14" i="7" s="1"/>
  <c r="T279" i="4"/>
  <c r="H279" i="4"/>
  <c r="B279" i="4"/>
  <c r="N280" i="4"/>
  <c r="E13" i="7"/>
  <c r="J13" i="7" l="1"/>
  <c r="I14" i="7"/>
  <c r="T280" i="4"/>
  <c r="G13" i="7"/>
  <c r="B280" i="4"/>
  <c r="H280" i="4"/>
  <c r="N281" i="4"/>
  <c r="T281" i="4" l="1"/>
  <c r="H281" i="4"/>
  <c r="B281" i="4"/>
  <c r="N282" i="4"/>
  <c r="C15" i="7"/>
  <c r="D15" i="7" l="1"/>
  <c r="F15" i="7" s="1"/>
  <c r="T282" i="4"/>
  <c r="B282" i="4"/>
  <c r="H282" i="4"/>
  <c r="N283" i="4"/>
  <c r="E14" i="7"/>
  <c r="J14" i="7" s="1"/>
  <c r="I15" i="7" l="1"/>
  <c r="C16" i="7"/>
  <c r="D16" i="7" s="1"/>
  <c r="F16" i="7" s="1"/>
  <c r="T283" i="4"/>
  <c r="G14" i="7"/>
  <c r="H283" i="4"/>
  <c r="B283" i="4"/>
  <c r="N284" i="4"/>
  <c r="I16" i="7" l="1"/>
  <c r="T284" i="4"/>
  <c r="B284" i="4"/>
  <c r="H284" i="4"/>
  <c r="N285" i="4"/>
  <c r="E15" i="7"/>
  <c r="J15" i="7" s="1"/>
  <c r="T285" i="4" l="1"/>
  <c r="G15" i="7"/>
  <c r="H285" i="4"/>
  <c r="B285" i="4"/>
  <c r="N286" i="4"/>
  <c r="C17" i="7"/>
  <c r="D17" i="7" s="1"/>
  <c r="F17" i="7" s="1"/>
  <c r="I17" i="7" l="1"/>
  <c r="T286" i="4"/>
  <c r="C18" i="7"/>
  <c r="D18" i="7" s="1"/>
  <c r="F18" i="7" s="1"/>
  <c r="B286" i="4"/>
  <c r="H286" i="4"/>
  <c r="N287" i="4"/>
  <c r="E16" i="7"/>
  <c r="J16" i="7" s="1"/>
  <c r="I18" i="7" l="1"/>
  <c r="T287" i="4"/>
  <c r="G16" i="7"/>
  <c r="H287" i="4"/>
  <c r="B287" i="4"/>
  <c r="N288" i="4"/>
  <c r="E17" i="7"/>
  <c r="G17" i="7" s="1"/>
  <c r="J17" i="7" l="1"/>
  <c r="T288" i="4"/>
  <c r="B288" i="4"/>
  <c r="H288" i="4"/>
  <c r="N289" i="4"/>
  <c r="C19" i="7"/>
  <c r="D19" i="7" s="1"/>
  <c r="F19" i="7" s="1"/>
  <c r="I19" i="7" l="1"/>
  <c r="T289" i="4"/>
  <c r="H289" i="4"/>
  <c r="B289" i="4"/>
  <c r="N290" i="4"/>
  <c r="E18" i="7"/>
  <c r="J18" i="7" s="1"/>
  <c r="T290" i="4" l="1"/>
  <c r="G18" i="7"/>
  <c r="B290" i="4"/>
  <c r="H290" i="4"/>
  <c r="N291" i="4"/>
  <c r="C20" i="7"/>
  <c r="D20" i="7" s="1"/>
  <c r="F20" i="7" s="1"/>
  <c r="I20" i="7" l="1"/>
  <c r="T291" i="4"/>
  <c r="H291" i="4"/>
  <c r="B291" i="4"/>
  <c r="N292" i="4"/>
  <c r="E19" i="7"/>
  <c r="J19" i="7" s="1"/>
  <c r="T292" i="4" l="1"/>
  <c r="G19" i="7"/>
  <c r="B292" i="4"/>
  <c r="H292" i="4"/>
  <c r="N293" i="4"/>
  <c r="C21" i="7"/>
  <c r="D21" i="7" s="1"/>
  <c r="F21" i="7" s="1"/>
  <c r="I21" i="7" l="1"/>
  <c r="T293" i="4"/>
  <c r="H293" i="4"/>
  <c r="B293" i="4"/>
  <c r="N294" i="4"/>
  <c r="E20" i="7"/>
  <c r="G20" i="7" l="1"/>
  <c r="J20" i="7"/>
  <c r="T294" i="4"/>
  <c r="B294" i="4"/>
  <c r="H294" i="4"/>
  <c r="N295" i="4"/>
  <c r="T295" i="4" l="1"/>
  <c r="H295" i="4"/>
  <c r="B295" i="4"/>
  <c r="N296" i="4"/>
  <c r="C22" i="7"/>
  <c r="D22" i="7" s="1"/>
  <c r="F22" i="7" s="1"/>
  <c r="I22" i="7" l="1"/>
  <c r="T296" i="4"/>
  <c r="B296" i="4"/>
  <c r="H296" i="4"/>
  <c r="N297" i="4"/>
  <c r="E21" i="7"/>
  <c r="G21" i="7" l="1"/>
  <c r="J21" i="7"/>
  <c r="T297" i="4"/>
  <c r="H297" i="4"/>
  <c r="B297" i="4"/>
  <c r="N298" i="4"/>
  <c r="C23" i="7"/>
  <c r="D23" i="7" s="1"/>
  <c r="F23" i="7" s="1"/>
  <c r="I23" i="7" l="1"/>
  <c r="T298" i="4"/>
  <c r="B298" i="4"/>
  <c r="H298" i="4"/>
  <c r="N299" i="4"/>
  <c r="E22" i="7"/>
  <c r="G22" i="7" s="1"/>
  <c r="J22" i="7" l="1"/>
  <c r="T299" i="4"/>
  <c r="H299" i="4"/>
  <c r="B299" i="4"/>
  <c r="N300" i="4"/>
  <c r="C24" i="7"/>
  <c r="D24" i="7" s="1"/>
  <c r="F24" i="7" s="1"/>
  <c r="I24" i="7" l="1"/>
  <c r="T300" i="4"/>
  <c r="B300" i="4"/>
  <c r="H300" i="4"/>
  <c r="N301" i="4"/>
  <c r="E23" i="7"/>
  <c r="G23" i="7" l="1"/>
  <c r="J23" i="7"/>
  <c r="T301" i="4"/>
  <c r="H301" i="4"/>
  <c r="B301" i="4"/>
  <c r="N302" i="4"/>
  <c r="C25" i="7"/>
  <c r="D25" i="7" s="1"/>
  <c r="F25" i="7" s="1"/>
  <c r="I25" i="7" l="1"/>
  <c r="T302" i="4"/>
  <c r="B302" i="4"/>
  <c r="H302" i="4"/>
  <c r="N303" i="4"/>
  <c r="E24" i="7"/>
  <c r="G24" i="7" s="1"/>
  <c r="J24" i="7" l="1"/>
  <c r="T303" i="4"/>
  <c r="H303" i="4"/>
  <c r="B303" i="4"/>
  <c r="N304" i="4"/>
  <c r="C26" i="7"/>
  <c r="D26" i="7" s="1"/>
  <c r="F26" i="7" s="1"/>
  <c r="I26" i="7" l="1"/>
  <c r="T304" i="4"/>
  <c r="B304" i="4"/>
  <c r="H304" i="4"/>
  <c r="N305" i="4"/>
  <c r="E25" i="7"/>
  <c r="G25" i="7" s="1"/>
  <c r="J25" i="7" l="1"/>
  <c r="T305" i="4"/>
  <c r="H305" i="4"/>
  <c r="B305" i="4"/>
  <c r="N306" i="4"/>
  <c r="C27" i="7"/>
  <c r="D27" i="7" s="1"/>
  <c r="F27" i="7" s="1"/>
  <c r="I27" i="7" l="1"/>
  <c r="T306" i="4"/>
  <c r="B306" i="4"/>
  <c r="H306" i="4"/>
  <c r="N307" i="4"/>
  <c r="E26" i="7"/>
  <c r="G26" i="7" l="1"/>
  <c r="J26" i="7"/>
  <c r="T307" i="4"/>
  <c r="H307" i="4"/>
  <c r="B307" i="4"/>
  <c r="N308" i="4"/>
  <c r="C28" i="7"/>
  <c r="D28" i="7" s="1"/>
  <c r="F28" i="7" s="1"/>
  <c r="I28" i="7" l="1"/>
  <c r="T308" i="4"/>
  <c r="B308" i="4"/>
  <c r="H308" i="4"/>
  <c r="N309" i="4"/>
  <c r="E27" i="7"/>
  <c r="G27" i="7" s="1"/>
  <c r="J27" i="7" l="1"/>
  <c r="T309" i="4"/>
  <c r="H309" i="4"/>
  <c r="B309" i="4"/>
  <c r="N310" i="4"/>
  <c r="C29" i="7"/>
  <c r="D29" i="7" s="1"/>
  <c r="F29" i="7" s="1"/>
  <c r="I29" i="7" l="1"/>
  <c r="T310" i="4"/>
  <c r="B310" i="4"/>
  <c r="H310" i="4"/>
  <c r="N311" i="4"/>
  <c r="E28" i="7"/>
  <c r="G28" i="7" s="1"/>
  <c r="J28" i="7" l="1"/>
  <c r="T311" i="4"/>
  <c r="H311" i="4"/>
  <c r="B311" i="4"/>
  <c r="N312" i="4"/>
  <c r="C30" i="7"/>
  <c r="D30" i="7" s="1"/>
  <c r="F30" i="7" s="1"/>
  <c r="I30" i="7" l="1"/>
  <c r="T312" i="4"/>
  <c r="B312" i="4"/>
  <c r="H312" i="4"/>
  <c r="N313" i="4"/>
  <c r="E29" i="7"/>
  <c r="G29" i="7" s="1"/>
  <c r="J29" i="7" l="1"/>
  <c r="T313" i="4"/>
  <c r="H313" i="4"/>
  <c r="B313" i="4"/>
  <c r="N314" i="4"/>
  <c r="C31" i="7"/>
  <c r="D31" i="7" s="1"/>
  <c r="F31" i="7" s="1"/>
  <c r="I31" i="7" l="1"/>
  <c r="T314" i="4"/>
  <c r="B314" i="4"/>
  <c r="H314" i="4"/>
  <c r="N315" i="4"/>
  <c r="E30" i="7"/>
  <c r="G30" i="7" s="1"/>
  <c r="J30" i="7" l="1"/>
  <c r="T315" i="4"/>
  <c r="H315" i="4"/>
  <c r="B315" i="4"/>
  <c r="N316" i="4"/>
  <c r="O316" i="4" s="1"/>
  <c r="C32" i="7"/>
  <c r="D32" i="7" s="1"/>
  <c r="F32" i="7" s="1"/>
  <c r="I32" i="7" l="1"/>
  <c r="T316" i="4"/>
  <c r="U316" i="4" s="1"/>
  <c r="B316" i="4"/>
  <c r="C316" i="4" s="1"/>
  <c r="H316" i="4"/>
  <c r="I316" i="4" s="1"/>
  <c r="N317" i="4"/>
  <c r="O317" i="4" s="1"/>
  <c r="E31" i="7"/>
  <c r="G31" i="7" s="1"/>
  <c r="J31" i="7" l="1"/>
  <c r="T317" i="4"/>
  <c r="U317" i="4" s="1"/>
  <c r="H317" i="4"/>
  <c r="I317" i="4" s="1"/>
  <c r="B317" i="4"/>
  <c r="C317" i="4" s="1"/>
  <c r="N318" i="4"/>
  <c r="O318" i="4" s="1"/>
  <c r="C33" i="7"/>
  <c r="D33" i="7" s="1"/>
  <c r="F33" i="7" s="1"/>
  <c r="I33" i="7" l="1"/>
  <c r="T318" i="4"/>
  <c r="U318" i="4" s="1"/>
  <c r="B318" i="4"/>
  <c r="C318" i="4" s="1"/>
  <c r="H318" i="4"/>
  <c r="I318" i="4" s="1"/>
  <c r="N319" i="4"/>
  <c r="O319" i="4" s="1"/>
  <c r="E32" i="7"/>
  <c r="G32" i="7" s="1"/>
  <c r="J32" i="7" l="1"/>
  <c r="T319" i="4"/>
  <c r="U319" i="4" s="1"/>
  <c r="H319" i="4"/>
  <c r="I319" i="4" s="1"/>
  <c r="B319" i="4"/>
  <c r="C319" i="4" s="1"/>
  <c r="N320" i="4"/>
  <c r="O320" i="4" s="1"/>
  <c r="C34" i="7"/>
  <c r="D34" i="7" s="1"/>
  <c r="F34" i="7" s="1"/>
  <c r="I34" i="7" l="1"/>
  <c r="T320" i="4"/>
  <c r="U320" i="4" s="1"/>
  <c r="B320" i="4"/>
  <c r="C320" i="4" s="1"/>
  <c r="H320" i="4"/>
  <c r="I320" i="4" s="1"/>
  <c r="N321" i="4"/>
  <c r="O321" i="4" s="1"/>
  <c r="E33" i="7"/>
  <c r="G33" i="7" s="1"/>
  <c r="J33" i="7" l="1"/>
  <c r="T321" i="4"/>
  <c r="U321" i="4" s="1"/>
  <c r="H321" i="4"/>
  <c r="I321" i="4" s="1"/>
  <c r="B321" i="4"/>
  <c r="C321" i="4" s="1"/>
  <c r="N322" i="4"/>
  <c r="O322" i="4" s="1"/>
  <c r="C35" i="7"/>
  <c r="D35" i="7" s="1"/>
  <c r="F35" i="7" s="1"/>
  <c r="I35" i="7" l="1"/>
  <c r="T322" i="4"/>
  <c r="U322" i="4" s="1"/>
  <c r="B322" i="4"/>
  <c r="C322" i="4" s="1"/>
  <c r="H322" i="4"/>
  <c r="I322" i="4" s="1"/>
  <c r="N323" i="4"/>
  <c r="O323" i="4" s="1"/>
  <c r="E34" i="7"/>
  <c r="G34" i="7" s="1"/>
  <c r="J34" i="7" l="1"/>
  <c r="T323" i="4"/>
  <c r="U323" i="4" s="1"/>
  <c r="H323" i="4"/>
  <c r="I323" i="4" s="1"/>
  <c r="B323" i="4"/>
  <c r="C323" i="4" s="1"/>
  <c r="N324" i="4"/>
  <c r="O324" i="4" s="1"/>
  <c r="C36" i="7"/>
  <c r="D36" i="7" s="1"/>
  <c r="F36" i="7" s="1"/>
  <c r="I36" i="7" l="1"/>
  <c r="T324" i="4"/>
  <c r="U324" i="4" s="1"/>
  <c r="B324" i="4"/>
  <c r="C324" i="4" s="1"/>
  <c r="H324" i="4"/>
  <c r="I324" i="4" s="1"/>
  <c r="N325" i="4"/>
  <c r="O325" i="4" s="1"/>
  <c r="E35" i="7"/>
  <c r="G35" i="7" s="1"/>
  <c r="J35" i="7" l="1"/>
  <c r="T325" i="4"/>
  <c r="U325" i="4" s="1"/>
  <c r="H325" i="4"/>
  <c r="I325" i="4" s="1"/>
  <c r="B325" i="4"/>
  <c r="C325" i="4" s="1"/>
  <c r="N326" i="4"/>
  <c r="O326" i="4" s="1"/>
  <c r="C37" i="7"/>
  <c r="D37" i="7" s="1"/>
  <c r="F37" i="7" s="1"/>
  <c r="I37" i="7" l="1"/>
  <c r="T326" i="4"/>
  <c r="U326" i="4" s="1"/>
  <c r="B326" i="4"/>
  <c r="C326" i="4" s="1"/>
  <c r="H326" i="4"/>
  <c r="I326" i="4" s="1"/>
  <c r="N327" i="4"/>
  <c r="O327" i="4" s="1"/>
  <c r="E36" i="7"/>
  <c r="G36" i="7" l="1"/>
  <c r="J36" i="7"/>
  <c r="T327" i="4"/>
  <c r="U327" i="4" s="1"/>
  <c r="H327" i="4"/>
  <c r="I327" i="4" s="1"/>
  <c r="B327" i="4"/>
  <c r="C327" i="4" s="1"/>
  <c r="N328" i="4"/>
  <c r="O328" i="4" s="1"/>
  <c r="T328" i="4" l="1"/>
  <c r="U328" i="4" s="1"/>
  <c r="B328" i="4"/>
  <c r="C328" i="4" s="1"/>
  <c r="H328" i="4"/>
  <c r="I328" i="4" s="1"/>
  <c r="N329" i="4"/>
  <c r="O329" i="4" s="1"/>
  <c r="C38" i="7"/>
  <c r="D38" i="7" s="1"/>
  <c r="F38" i="7" s="1"/>
  <c r="I38" i="7" l="1"/>
  <c r="T329" i="4"/>
  <c r="U329" i="4" s="1"/>
  <c r="H329" i="4"/>
  <c r="I329" i="4" s="1"/>
  <c r="B329" i="4"/>
  <c r="C329" i="4" s="1"/>
  <c r="N330" i="4"/>
  <c r="O330" i="4" s="1"/>
  <c r="E37" i="7"/>
  <c r="G37" i="7" l="1"/>
  <c r="J37" i="7"/>
  <c r="T330" i="4"/>
  <c r="U330" i="4" s="1"/>
  <c r="B330" i="4"/>
  <c r="C330" i="4" s="1"/>
  <c r="H330" i="4"/>
  <c r="I330" i="4" s="1"/>
  <c r="N331" i="4"/>
  <c r="O331" i="4" s="1"/>
  <c r="C39" i="7"/>
  <c r="D39" i="7" s="1"/>
  <c r="F39" i="7" s="1"/>
  <c r="I39" i="7" l="1"/>
  <c r="T331" i="4"/>
  <c r="U331" i="4" s="1"/>
  <c r="H331" i="4"/>
  <c r="I331" i="4" s="1"/>
  <c r="B331" i="4"/>
  <c r="C331" i="4" s="1"/>
  <c r="N332" i="4"/>
  <c r="O332" i="4" s="1"/>
  <c r="E38" i="7"/>
  <c r="G38" i="7" s="1"/>
  <c r="J38" i="7" l="1"/>
  <c r="T332" i="4"/>
  <c r="U332" i="4" s="1"/>
  <c r="B332" i="4"/>
  <c r="C332" i="4" s="1"/>
  <c r="H332" i="4"/>
  <c r="I332" i="4" s="1"/>
  <c r="N333" i="4"/>
  <c r="O333" i="4" s="1"/>
  <c r="C40" i="7"/>
  <c r="D40" i="7" s="1"/>
  <c r="F40" i="7" s="1"/>
  <c r="I40" i="7" l="1"/>
  <c r="T333" i="4"/>
  <c r="U333" i="4" s="1"/>
  <c r="H333" i="4"/>
  <c r="I333" i="4" s="1"/>
  <c r="B333" i="4"/>
  <c r="C333" i="4" s="1"/>
  <c r="N334" i="4"/>
  <c r="O334" i="4" s="1"/>
  <c r="E39" i="7"/>
  <c r="G39" i="7" s="1"/>
  <c r="J39" i="7" l="1"/>
  <c r="T334" i="4"/>
  <c r="U334" i="4" s="1"/>
  <c r="B334" i="4"/>
  <c r="C334" i="4" s="1"/>
  <c r="H334" i="4"/>
  <c r="I334" i="4" s="1"/>
  <c r="N335" i="4"/>
  <c r="O335" i="4" s="1"/>
  <c r="C41" i="7"/>
  <c r="D41" i="7" s="1"/>
  <c r="F41" i="7" s="1"/>
  <c r="I41" i="7" l="1"/>
  <c r="T335" i="4"/>
  <c r="U335" i="4" s="1"/>
  <c r="H335" i="4"/>
  <c r="I335" i="4" s="1"/>
  <c r="B335" i="4"/>
  <c r="C335" i="4" s="1"/>
  <c r="N336" i="4"/>
  <c r="O336" i="4" s="1"/>
  <c r="E40" i="7"/>
  <c r="G40" i="7" s="1"/>
  <c r="J40" i="7" l="1"/>
  <c r="T336" i="4"/>
  <c r="U336" i="4" s="1"/>
  <c r="B336" i="4"/>
  <c r="C336" i="4" s="1"/>
  <c r="H336" i="4"/>
  <c r="I336" i="4" s="1"/>
  <c r="N337" i="4"/>
  <c r="O337" i="4" s="1"/>
  <c r="C42" i="7"/>
  <c r="D42" i="7" s="1"/>
  <c r="F42" i="7" s="1"/>
  <c r="I42" i="7" l="1"/>
  <c r="T337" i="4"/>
  <c r="U337" i="4" s="1"/>
  <c r="H337" i="4"/>
  <c r="I337" i="4" s="1"/>
  <c r="B337" i="4"/>
  <c r="C337" i="4" s="1"/>
  <c r="N338" i="4"/>
  <c r="O338" i="4" s="1"/>
  <c r="E41" i="7"/>
  <c r="G41" i="7" s="1"/>
  <c r="J41" i="7" l="1"/>
  <c r="T338" i="4"/>
  <c r="U338" i="4" s="1"/>
  <c r="B338" i="4"/>
  <c r="C338" i="4" s="1"/>
  <c r="H338" i="4"/>
  <c r="I338" i="4" s="1"/>
  <c r="N339" i="4"/>
  <c r="O339" i="4" s="1"/>
  <c r="C43" i="7"/>
  <c r="D43" i="7" s="1"/>
  <c r="F43" i="7" s="1"/>
  <c r="I43" i="7" l="1"/>
  <c r="T339" i="4"/>
  <c r="U339" i="4" s="1"/>
  <c r="H339" i="4"/>
  <c r="I339" i="4" s="1"/>
  <c r="B339" i="4"/>
  <c r="C339" i="4" s="1"/>
  <c r="N340" i="4"/>
  <c r="O340" i="4" s="1"/>
  <c r="E42" i="7"/>
  <c r="G42" i="7" l="1"/>
  <c r="J42" i="7"/>
  <c r="T340" i="4"/>
  <c r="U340" i="4" s="1"/>
  <c r="B340" i="4"/>
  <c r="C340" i="4" s="1"/>
  <c r="H340" i="4"/>
  <c r="I340" i="4" s="1"/>
  <c r="N341" i="4"/>
  <c r="O341" i="4" s="1"/>
  <c r="C44" i="7"/>
  <c r="D44" i="7" s="1"/>
  <c r="F44" i="7" s="1"/>
  <c r="I44" i="7" l="1"/>
  <c r="T341" i="4"/>
  <c r="U341" i="4" s="1"/>
  <c r="H341" i="4"/>
  <c r="I341" i="4" s="1"/>
  <c r="B341" i="4"/>
  <c r="C341" i="4" s="1"/>
  <c r="N342" i="4"/>
  <c r="O342" i="4" s="1"/>
  <c r="E43" i="7"/>
  <c r="G43" i="7" s="1"/>
  <c r="J43" i="7" l="1"/>
  <c r="T342" i="4"/>
  <c r="U342" i="4" s="1"/>
  <c r="B342" i="4"/>
  <c r="C342" i="4" s="1"/>
  <c r="H342" i="4"/>
  <c r="I342" i="4" s="1"/>
  <c r="N343" i="4"/>
  <c r="O343" i="4" s="1"/>
  <c r="C45" i="7"/>
  <c r="D45" i="7" s="1"/>
  <c r="F45" i="7" s="1"/>
  <c r="I45" i="7" l="1"/>
  <c r="T343" i="4"/>
  <c r="U343" i="4" s="1"/>
  <c r="H343" i="4"/>
  <c r="I343" i="4" s="1"/>
  <c r="B343" i="4"/>
  <c r="C343" i="4" s="1"/>
  <c r="N344" i="4"/>
  <c r="O344" i="4" s="1"/>
  <c r="E44" i="7"/>
  <c r="G44" i="7" s="1"/>
  <c r="J44" i="7" l="1"/>
  <c r="T344" i="4"/>
  <c r="U344" i="4" s="1"/>
  <c r="B344" i="4"/>
  <c r="C344" i="4" s="1"/>
  <c r="H344" i="4"/>
  <c r="I344" i="4" s="1"/>
  <c r="N345" i="4"/>
  <c r="O345" i="4" s="1"/>
  <c r="C46" i="7"/>
  <c r="D46" i="7" s="1"/>
  <c r="F46" i="7" s="1"/>
  <c r="I46" i="7" l="1"/>
  <c r="T345" i="4"/>
  <c r="U345" i="4" s="1"/>
  <c r="H345" i="4"/>
  <c r="I345" i="4" s="1"/>
  <c r="B345" i="4"/>
  <c r="C345" i="4" s="1"/>
  <c r="N346" i="4"/>
  <c r="O346" i="4" s="1"/>
  <c r="E45" i="7"/>
  <c r="G45" i="7" s="1"/>
  <c r="J45" i="7" l="1"/>
  <c r="T346" i="4"/>
  <c r="U346" i="4" s="1"/>
  <c r="B346" i="4"/>
  <c r="C346" i="4" s="1"/>
  <c r="H346" i="4"/>
  <c r="I346" i="4" s="1"/>
  <c r="N347" i="4"/>
  <c r="O347" i="4" s="1"/>
  <c r="C47" i="7"/>
  <c r="D47" i="7" s="1"/>
  <c r="F47" i="7" s="1"/>
  <c r="I47" i="7" l="1"/>
  <c r="T347" i="4"/>
  <c r="U347" i="4" s="1"/>
  <c r="H347" i="4"/>
  <c r="I347" i="4" s="1"/>
  <c r="B347" i="4"/>
  <c r="C347" i="4" s="1"/>
  <c r="N348" i="4"/>
  <c r="O348" i="4" s="1"/>
  <c r="E46" i="7"/>
  <c r="G46" i="7" s="1"/>
  <c r="J46" i="7" l="1"/>
  <c r="T348" i="4"/>
  <c r="U348" i="4" s="1"/>
  <c r="B348" i="4"/>
  <c r="C348" i="4" s="1"/>
  <c r="H348" i="4"/>
  <c r="I348" i="4" s="1"/>
  <c r="N349" i="4"/>
  <c r="O349" i="4" s="1"/>
  <c r="T349" i="4" l="1"/>
  <c r="U349" i="4" s="1"/>
  <c r="H349" i="4"/>
  <c r="I349" i="4" s="1"/>
  <c r="B349" i="4"/>
  <c r="C349" i="4" s="1"/>
  <c r="N350" i="4"/>
  <c r="O350" i="4" s="1"/>
  <c r="C48" i="7"/>
  <c r="D48" i="7" s="1"/>
  <c r="F48" i="7" s="1"/>
  <c r="I48" i="7" l="1"/>
  <c r="T350" i="4"/>
  <c r="U350" i="4" s="1"/>
  <c r="B350" i="4"/>
  <c r="C350" i="4" s="1"/>
  <c r="H350" i="4"/>
  <c r="I350" i="4" s="1"/>
  <c r="N351" i="4"/>
  <c r="O351" i="4" s="1"/>
  <c r="E47" i="7"/>
  <c r="G47" i="7" l="1"/>
  <c r="J47" i="7"/>
  <c r="T351" i="4"/>
  <c r="U351" i="4" s="1"/>
  <c r="H351" i="4"/>
  <c r="I351" i="4" s="1"/>
  <c r="B351" i="4"/>
  <c r="C351" i="4" s="1"/>
  <c r="N352" i="4"/>
  <c r="O352" i="4" s="1"/>
  <c r="C49" i="7"/>
  <c r="D49" i="7" s="1"/>
  <c r="F49" i="7" s="1"/>
  <c r="I49" i="7" l="1"/>
  <c r="T352" i="4"/>
  <c r="U352" i="4" s="1"/>
  <c r="B352" i="4"/>
  <c r="C352" i="4" s="1"/>
  <c r="H352" i="4"/>
  <c r="I352" i="4" s="1"/>
  <c r="N353" i="4"/>
  <c r="O353" i="4" s="1"/>
  <c r="E48" i="7"/>
  <c r="G48" i="7" s="1"/>
  <c r="J48" i="7" l="1"/>
  <c r="T353" i="4"/>
  <c r="U353" i="4" s="1"/>
  <c r="H353" i="4"/>
  <c r="I353" i="4" s="1"/>
  <c r="B353" i="4"/>
  <c r="C353" i="4" s="1"/>
  <c r="N354" i="4"/>
  <c r="O354" i="4" s="1"/>
  <c r="C50" i="7"/>
  <c r="D50" i="7" s="1"/>
  <c r="F50" i="7" s="1"/>
  <c r="I50" i="7" l="1"/>
  <c r="T354" i="4"/>
  <c r="U354" i="4" s="1"/>
  <c r="B354" i="4"/>
  <c r="C354" i="4" s="1"/>
  <c r="H354" i="4"/>
  <c r="I354" i="4" s="1"/>
  <c r="N355" i="4"/>
  <c r="O355" i="4" s="1"/>
  <c r="E49" i="7"/>
  <c r="G49" i="7" l="1"/>
  <c r="J49" i="7"/>
  <c r="T355" i="4"/>
  <c r="U355" i="4" s="1"/>
  <c r="H355" i="4"/>
  <c r="I355" i="4" s="1"/>
  <c r="B355" i="4"/>
  <c r="C355" i="4" s="1"/>
  <c r="N356" i="4"/>
  <c r="O356" i="4" s="1"/>
  <c r="C51" i="7"/>
  <c r="D51" i="7" s="1"/>
  <c r="F51" i="7" s="1"/>
  <c r="I51" i="7" l="1"/>
  <c r="T356" i="4"/>
  <c r="U356" i="4" s="1"/>
  <c r="B356" i="4"/>
  <c r="C356" i="4" s="1"/>
  <c r="H356" i="4"/>
  <c r="I356" i="4" s="1"/>
  <c r="N357" i="4"/>
  <c r="O357" i="4" s="1"/>
  <c r="E50" i="7"/>
  <c r="G50" i="7" s="1"/>
  <c r="J50" i="7" l="1"/>
  <c r="T357" i="4"/>
  <c r="U357" i="4" s="1"/>
  <c r="H357" i="4"/>
  <c r="I357" i="4" s="1"/>
  <c r="B357" i="4"/>
  <c r="C357" i="4" s="1"/>
  <c r="N358" i="4"/>
  <c r="O358" i="4" s="1"/>
  <c r="C52" i="7"/>
  <c r="D52" i="7" s="1"/>
  <c r="F52" i="7" s="1"/>
  <c r="I52" i="7" l="1"/>
  <c r="T358" i="4"/>
  <c r="U358" i="4" s="1"/>
  <c r="B358" i="4"/>
  <c r="C358" i="4" s="1"/>
  <c r="H358" i="4"/>
  <c r="I358" i="4" s="1"/>
  <c r="N359" i="4"/>
  <c r="O359" i="4" s="1"/>
  <c r="E51" i="7"/>
  <c r="G51" i="7" s="1"/>
  <c r="J51" i="7" l="1"/>
  <c r="T359" i="4"/>
  <c r="U359" i="4" s="1"/>
  <c r="H359" i="4"/>
  <c r="I359" i="4" s="1"/>
  <c r="B359" i="4"/>
  <c r="C359" i="4" s="1"/>
  <c r="N360" i="4"/>
  <c r="O360" i="4" s="1"/>
  <c r="C53" i="7"/>
  <c r="D53" i="7" s="1"/>
  <c r="F53" i="7" s="1"/>
  <c r="I53" i="7" l="1"/>
  <c r="T360" i="4"/>
  <c r="U360" i="4" s="1"/>
  <c r="B360" i="4"/>
  <c r="C360" i="4" s="1"/>
  <c r="H360" i="4"/>
  <c r="I360" i="4" s="1"/>
  <c r="N361" i="4"/>
  <c r="O361" i="4" s="1"/>
  <c r="E52" i="7"/>
  <c r="G52" i="7" s="1"/>
  <c r="J52" i="7" l="1"/>
  <c r="T361" i="4"/>
  <c r="U361" i="4" s="1"/>
  <c r="H361" i="4"/>
  <c r="I361" i="4" s="1"/>
  <c r="B361" i="4"/>
  <c r="C361" i="4" s="1"/>
  <c r="N362" i="4"/>
  <c r="O362" i="4" s="1"/>
  <c r="C54" i="7"/>
  <c r="D54" i="7" s="1"/>
  <c r="F54" i="7" s="1"/>
  <c r="I54" i="7" l="1"/>
  <c r="T362" i="4"/>
  <c r="U362" i="4" s="1"/>
  <c r="B362" i="4"/>
  <c r="C362" i="4" s="1"/>
  <c r="H362" i="4"/>
  <c r="I362" i="4" s="1"/>
  <c r="N363" i="4"/>
  <c r="O363" i="4" s="1"/>
  <c r="E53" i="7"/>
  <c r="G53" i="7" s="1"/>
  <c r="J53" i="7" l="1"/>
  <c r="T363" i="4"/>
  <c r="U363" i="4" s="1"/>
  <c r="H363" i="4"/>
  <c r="I363" i="4" s="1"/>
  <c r="B363" i="4"/>
  <c r="C363" i="4" s="1"/>
  <c r="N364" i="4"/>
  <c r="O364" i="4" s="1"/>
  <c r="C55" i="7"/>
  <c r="D55" i="7" s="1"/>
  <c r="F55" i="7" s="1"/>
  <c r="I55" i="7" l="1"/>
  <c r="T364" i="4"/>
  <c r="U364" i="4" s="1"/>
  <c r="B364" i="4"/>
  <c r="C364" i="4" s="1"/>
  <c r="H364" i="4"/>
  <c r="I364" i="4" s="1"/>
  <c r="N365" i="4"/>
  <c r="O365" i="4" s="1"/>
  <c r="E54" i="7"/>
  <c r="G54" i="7" s="1"/>
  <c r="J54" i="7" l="1"/>
  <c r="T365" i="4"/>
  <c r="U365" i="4" s="1"/>
  <c r="H365" i="4"/>
  <c r="I365" i="4" s="1"/>
  <c r="B365" i="4"/>
  <c r="C365" i="4" s="1"/>
  <c r="N366" i="4"/>
  <c r="O366" i="4" s="1"/>
  <c r="C56" i="7"/>
  <c r="D56" i="7" s="1"/>
  <c r="F56" i="7" s="1"/>
  <c r="I56" i="7" l="1"/>
  <c r="T366" i="4"/>
  <c r="U366" i="4" s="1"/>
  <c r="B366" i="4"/>
  <c r="C366" i="4" s="1"/>
  <c r="H366" i="4"/>
  <c r="I366" i="4" s="1"/>
  <c r="N367" i="4"/>
  <c r="O367" i="4" s="1"/>
  <c r="E55" i="7"/>
  <c r="G55" i="7" s="1"/>
  <c r="J55" i="7" l="1"/>
  <c r="T367" i="4"/>
  <c r="U367" i="4" s="1"/>
  <c r="H367" i="4"/>
  <c r="I367" i="4" s="1"/>
  <c r="B367" i="4"/>
  <c r="C367" i="4" s="1"/>
  <c r="N368" i="4"/>
  <c r="O368" i="4" s="1"/>
  <c r="C57" i="7"/>
  <c r="D57" i="7" s="1"/>
  <c r="F57" i="7" s="1"/>
  <c r="I57" i="7" l="1"/>
  <c r="T368" i="4"/>
  <c r="U368" i="4" s="1"/>
  <c r="B368" i="4"/>
  <c r="C368" i="4" s="1"/>
  <c r="H368" i="4"/>
  <c r="I368" i="4" s="1"/>
  <c r="N369" i="4"/>
  <c r="O369" i="4" s="1"/>
  <c r="E56" i="7"/>
  <c r="G56" i="7" l="1"/>
  <c r="J56" i="7"/>
  <c r="T369" i="4"/>
  <c r="U369" i="4" s="1"/>
  <c r="H369" i="4"/>
  <c r="I369" i="4" s="1"/>
  <c r="B369" i="4"/>
  <c r="C369" i="4" s="1"/>
  <c r="N370" i="4"/>
  <c r="O370" i="4" s="1"/>
  <c r="C58" i="7"/>
  <c r="D58" i="7" s="1"/>
  <c r="F58" i="7" s="1"/>
  <c r="I58" i="7" l="1"/>
  <c r="T370" i="4"/>
  <c r="U370" i="4" s="1"/>
  <c r="B370" i="4"/>
  <c r="C370" i="4" s="1"/>
  <c r="H370" i="4"/>
  <c r="I370" i="4" s="1"/>
  <c r="N371" i="4"/>
  <c r="O371" i="4" s="1"/>
  <c r="E57" i="7"/>
  <c r="G57" i="7" s="1"/>
  <c r="J57" i="7" l="1"/>
  <c r="T371" i="4"/>
  <c r="U371" i="4" s="1"/>
  <c r="H371" i="4"/>
  <c r="I371" i="4" s="1"/>
  <c r="B371" i="4"/>
  <c r="C371" i="4" s="1"/>
  <c r="N372" i="4"/>
  <c r="O372" i="4" s="1"/>
  <c r="C59" i="7"/>
  <c r="D59" i="7" s="1"/>
  <c r="F59" i="7" s="1"/>
  <c r="I59" i="7" l="1"/>
  <c r="T372" i="4"/>
  <c r="U372" i="4" s="1"/>
  <c r="B372" i="4"/>
  <c r="C372" i="4" s="1"/>
  <c r="H372" i="4"/>
  <c r="I372" i="4" s="1"/>
  <c r="N373" i="4"/>
  <c r="O373" i="4" s="1"/>
  <c r="E58" i="7"/>
  <c r="G58" i="7" l="1"/>
  <c r="J58" i="7"/>
  <c r="T373" i="4"/>
  <c r="U373" i="4" s="1"/>
  <c r="H373" i="4"/>
  <c r="I373" i="4" s="1"/>
  <c r="B373" i="4"/>
  <c r="C373" i="4" s="1"/>
  <c r="N374" i="4"/>
  <c r="O374" i="4" s="1"/>
  <c r="C60" i="7"/>
  <c r="D60" i="7" s="1"/>
  <c r="F60" i="7" s="1"/>
  <c r="I60" i="7" l="1"/>
  <c r="T374" i="4"/>
  <c r="U374" i="4" s="1"/>
  <c r="B374" i="4"/>
  <c r="C374" i="4" s="1"/>
  <c r="H374" i="4"/>
  <c r="I374" i="4" s="1"/>
  <c r="N375" i="4"/>
  <c r="O375" i="4" s="1"/>
  <c r="E59" i="7"/>
  <c r="G59" i="7" s="1"/>
  <c r="J59" i="7" l="1"/>
  <c r="T375" i="4"/>
  <c r="U375" i="4" s="1"/>
  <c r="H375" i="4"/>
  <c r="I375" i="4" s="1"/>
  <c r="B375" i="4"/>
  <c r="C375" i="4" s="1"/>
  <c r="C61" i="7"/>
  <c r="D61" i="7" s="1"/>
  <c r="F61" i="7" s="1"/>
  <c r="I61" i="7" l="1"/>
  <c r="E60" i="7"/>
  <c r="G60" i="7" s="1"/>
  <c r="J60" i="7" l="1"/>
  <c r="C62" i="7"/>
  <c r="D62" i="7" s="1"/>
  <c r="F62" i="7" s="1"/>
  <c r="I62" i="7" l="1"/>
  <c r="E61" i="7"/>
  <c r="G61" i="7" s="1"/>
  <c r="J61" i="7" l="1"/>
  <c r="C63" i="7"/>
  <c r="D63" i="7" s="1"/>
  <c r="F63" i="7" s="1"/>
  <c r="I63" i="7" l="1"/>
  <c r="E62" i="7"/>
  <c r="G62" i="7" s="1"/>
  <c r="J62" i="7" l="1"/>
  <c r="C64" i="7"/>
  <c r="D64" i="7" s="1"/>
  <c r="F64" i="7" s="1"/>
  <c r="I64" i="7" l="1"/>
  <c r="E63" i="7"/>
  <c r="G63" i="7" s="1"/>
  <c r="J63" i="7" l="1"/>
  <c r="C65" i="7"/>
  <c r="D65" i="7" s="1"/>
  <c r="F65" i="7" s="1"/>
  <c r="I65" i="7" l="1"/>
  <c r="E64" i="7"/>
  <c r="G64" i="7" s="1"/>
  <c r="J64" i="7" l="1"/>
  <c r="C66" i="7"/>
  <c r="D66" i="7" s="1"/>
  <c r="F66" i="7" s="1"/>
  <c r="I66" i="7" l="1"/>
  <c r="E65" i="7"/>
  <c r="G65" i="7" l="1"/>
  <c r="J65" i="7"/>
  <c r="C67" i="7"/>
  <c r="D67" i="7" s="1"/>
  <c r="F67" i="7" s="1"/>
  <c r="I67" i="7" l="1"/>
  <c r="E66" i="7"/>
  <c r="G66" i="7" s="1"/>
  <c r="J66" i="7" l="1"/>
  <c r="C68" i="7"/>
  <c r="D68" i="7" s="1"/>
  <c r="F68" i="7" s="1"/>
  <c r="I68" i="7" l="1"/>
  <c r="E67" i="7"/>
  <c r="G67" i="7" s="1"/>
  <c r="J67" i="7" l="1"/>
  <c r="C69" i="7"/>
  <c r="D69" i="7" s="1"/>
  <c r="F69" i="7" s="1"/>
  <c r="I69" i="7" l="1"/>
  <c r="E68" i="7"/>
  <c r="G68" i="7" s="1"/>
  <c r="J68" i="7" l="1"/>
  <c r="C70" i="7"/>
  <c r="D70" i="7" s="1"/>
  <c r="F70" i="7" s="1"/>
  <c r="I70" i="7" l="1"/>
  <c r="E69" i="7"/>
  <c r="G69" i="7" s="1"/>
  <c r="J69" i="7" l="1"/>
  <c r="C71" i="7"/>
  <c r="D71" i="7" l="1"/>
  <c r="F71" i="7" s="1"/>
  <c r="C72" i="7" s="1"/>
  <c r="G9" i="3" s="1"/>
  <c r="E70" i="7"/>
  <c r="G70" i="7" s="1"/>
  <c r="I71" i="7" l="1"/>
  <c r="J70" i="7"/>
  <c r="D16" i="3" l="1"/>
  <c r="C11" i="11"/>
  <c r="D72" i="7"/>
  <c r="F72" i="7" s="1"/>
  <c r="E71" i="7"/>
  <c r="D17" i="3" l="1"/>
  <c r="H11" i="14" s="1"/>
  <c r="I7" i="14"/>
  <c r="P20" i="14" s="1"/>
  <c r="G7" i="13"/>
  <c r="D4" i="13"/>
  <c r="H6" i="4" s="1"/>
  <c r="E11" i="11"/>
  <c r="F11" i="11" s="1"/>
  <c r="C12" i="11"/>
  <c r="D12" i="11" s="1"/>
  <c r="I72" i="7"/>
  <c r="G71" i="7"/>
  <c r="J71" i="7"/>
  <c r="C73" i="7"/>
  <c r="D73" i="7" s="1"/>
  <c r="F73" i="7" s="1"/>
  <c r="L11" i="7" l="1"/>
  <c r="C11" i="13"/>
  <c r="C12" i="13" s="1"/>
  <c r="D12" i="13" s="1"/>
  <c r="F12" i="13" s="1"/>
  <c r="C13" i="13" s="1"/>
  <c r="N19" i="13"/>
  <c r="C11" i="14"/>
  <c r="C12" i="14" s="1"/>
  <c r="G11" i="13"/>
  <c r="Q15" i="4" s="1"/>
  <c r="E12" i="11"/>
  <c r="L12" i="11" s="1"/>
  <c r="W15" i="4"/>
  <c r="K15" i="4"/>
  <c r="I73" i="7"/>
  <c r="E72" i="7"/>
  <c r="G72" i="7" s="1"/>
  <c r="C16" i="4" s="1"/>
  <c r="F7" i="4" s="1"/>
  <c r="E15" i="4" l="1"/>
  <c r="J12" i="13"/>
  <c r="E12" i="13"/>
  <c r="K12" i="13" s="1"/>
  <c r="I15" i="4"/>
  <c r="O15" i="4"/>
  <c r="U15" i="4"/>
  <c r="D12" i="14"/>
  <c r="E12" i="14"/>
  <c r="L12" i="14" s="1"/>
  <c r="F12" i="11"/>
  <c r="M12" i="11" s="1"/>
  <c r="G12" i="11"/>
  <c r="D13" i="13"/>
  <c r="E13" i="13" s="1"/>
  <c r="I16" i="4"/>
  <c r="J72" i="7"/>
  <c r="C74" i="7"/>
  <c r="D74" i="7" s="1"/>
  <c r="F74" i="7" s="1"/>
  <c r="I6" i="4" l="1"/>
  <c r="D6" i="16" s="1"/>
  <c r="F5" i="14"/>
  <c r="G12" i="13"/>
  <c r="F12" i="14"/>
  <c r="M12" i="14" s="1"/>
  <c r="G12" i="14"/>
  <c r="C13" i="14" s="1"/>
  <c r="H12" i="11"/>
  <c r="C13" i="11"/>
  <c r="D13" i="11" s="1"/>
  <c r="M11" i="7"/>
  <c r="J13" i="13"/>
  <c r="F13" i="13"/>
  <c r="K13" i="13"/>
  <c r="I74" i="7"/>
  <c r="E73" i="7"/>
  <c r="G73" i="7" s="1"/>
  <c r="C17" i="4" s="1"/>
  <c r="E16" i="4" l="1"/>
  <c r="F16" i="4" s="1"/>
  <c r="Q16" i="4"/>
  <c r="H7" i="4" s="1"/>
  <c r="D13" i="14"/>
  <c r="H12" i="14"/>
  <c r="W16" i="4" s="1"/>
  <c r="E13" i="11"/>
  <c r="G13" i="13"/>
  <c r="C14" i="13"/>
  <c r="E13" i="14"/>
  <c r="F13" i="14" s="1"/>
  <c r="J73" i="7"/>
  <c r="I17" i="4"/>
  <c r="C75" i="7"/>
  <c r="D75" i="7" s="1"/>
  <c r="F75" i="7" s="1"/>
  <c r="K16" i="4" l="1"/>
  <c r="I7" i="4" s="1"/>
  <c r="D7" i="16" s="1"/>
  <c r="G17" i="3" s="1"/>
  <c r="L13" i="11"/>
  <c r="G13" i="11"/>
  <c r="F13" i="11"/>
  <c r="M13" i="11" s="1"/>
  <c r="D14" i="13"/>
  <c r="E14" i="13" s="1"/>
  <c r="E17" i="4"/>
  <c r="Q17" i="4"/>
  <c r="L13" i="14"/>
  <c r="G13" i="14"/>
  <c r="M13" i="14"/>
  <c r="I75" i="7"/>
  <c r="E74" i="7"/>
  <c r="L16" i="4" l="1"/>
  <c r="H13" i="11"/>
  <c r="C14" i="11"/>
  <c r="D14" i="11" s="1"/>
  <c r="F17" i="4"/>
  <c r="H13" i="14"/>
  <c r="C14" i="14"/>
  <c r="J14" i="13"/>
  <c r="F14" i="13"/>
  <c r="K14" i="13"/>
  <c r="G74" i="7"/>
  <c r="C18" i="4" s="1"/>
  <c r="J74" i="7"/>
  <c r="C76" i="7"/>
  <c r="D76" i="7" s="1"/>
  <c r="F76" i="7" s="1"/>
  <c r="D14" i="14" l="1"/>
  <c r="E14" i="11"/>
  <c r="G14" i="13"/>
  <c r="C15" i="13"/>
  <c r="E14" i="14"/>
  <c r="F14" i="14" s="1"/>
  <c r="K17" i="4"/>
  <c r="W17" i="4"/>
  <c r="I18" i="4"/>
  <c r="I76" i="7"/>
  <c r="E75" i="7"/>
  <c r="G75" i="7" s="1"/>
  <c r="C19" i="4" s="1"/>
  <c r="L14" i="11" l="1"/>
  <c r="F14" i="11"/>
  <c r="M14" i="11" s="1"/>
  <c r="G14" i="11"/>
  <c r="L17" i="4"/>
  <c r="L14" i="14"/>
  <c r="M14" i="14"/>
  <c r="G14" i="14"/>
  <c r="D15" i="13"/>
  <c r="E15" i="13" s="1"/>
  <c r="E18" i="4"/>
  <c r="F18" i="4" s="1"/>
  <c r="Q18" i="4"/>
  <c r="I19" i="4"/>
  <c r="J75" i="7"/>
  <c r="C77" i="7"/>
  <c r="D77" i="7" s="1"/>
  <c r="F77" i="7" s="1"/>
  <c r="H14" i="11" l="1"/>
  <c r="C15" i="11"/>
  <c r="D15" i="11" s="1"/>
  <c r="H14" i="14"/>
  <c r="C15" i="14"/>
  <c r="J15" i="13"/>
  <c r="K15" i="13"/>
  <c r="F15" i="13"/>
  <c r="I77" i="7"/>
  <c r="E76" i="7"/>
  <c r="G76" i="7" s="1"/>
  <c r="C20" i="4" s="1"/>
  <c r="D15" i="14" l="1"/>
  <c r="E15" i="11"/>
  <c r="E15" i="14"/>
  <c r="F15" i="14" s="1"/>
  <c r="G15" i="13"/>
  <c r="C16" i="13"/>
  <c r="K18" i="4"/>
  <c r="L18" i="4" s="1"/>
  <c r="W18" i="4"/>
  <c r="I20" i="4"/>
  <c r="J76" i="7"/>
  <c r="C78" i="7"/>
  <c r="D78" i="7" s="1"/>
  <c r="F78" i="7" s="1"/>
  <c r="F15" i="11" l="1"/>
  <c r="M15" i="11" s="1"/>
  <c r="L15" i="11"/>
  <c r="G15" i="11"/>
  <c r="D16" i="13"/>
  <c r="E16" i="13" s="1"/>
  <c r="E19" i="4"/>
  <c r="F19" i="4" s="1"/>
  <c r="Q19" i="4"/>
  <c r="L15" i="14"/>
  <c r="G15" i="14"/>
  <c r="M15" i="14"/>
  <c r="I78" i="7"/>
  <c r="E77" i="7"/>
  <c r="G77" i="7" s="1"/>
  <c r="C21" i="4" s="1"/>
  <c r="H15" i="11" l="1"/>
  <c r="C16" i="11"/>
  <c r="D16" i="11" s="1"/>
  <c r="H15" i="14"/>
  <c r="C16" i="14"/>
  <c r="J16" i="13"/>
  <c r="K16" i="13"/>
  <c r="F16" i="13"/>
  <c r="I21" i="4"/>
  <c r="J77" i="7"/>
  <c r="C79" i="7"/>
  <c r="D79" i="7" s="1"/>
  <c r="F79" i="7" s="1"/>
  <c r="D16" i="14" l="1"/>
  <c r="E16" i="11"/>
  <c r="E16" i="14"/>
  <c r="F16" i="14" s="1"/>
  <c r="G16" i="13"/>
  <c r="C17" i="13"/>
  <c r="K19" i="4"/>
  <c r="L19" i="4" s="1"/>
  <c r="W19" i="4"/>
  <c r="I79" i="7"/>
  <c r="E78" i="7"/>
  <c r="G78" i="7" s="1"/>
  <c r="C22" i="4" s="1"/>
  <c r="G16" i="11" l="1"/>
  <c r="L16" i="11"/>
  <c r="F16" i="11"/>
  <c r="M16" i="11" s="1"/>
  <c r="L16" i="14"/>
  <c r="M16" i="14"/>
  <c r="G16" i="14"/>
  <c r="D17" i="13"/>
  <c r="E17" i="13" s="1"/>
  <c r="E20" i="4"/>
  <c r="F20" i="4" s="1"/>
  <c r="Q20" i="4"/>
  <c r="I22" i="4"/>
  <c r="J78" i="7"/>
  <c r="C80" i="7"/>
  <c r="D80" i="7" s="1"/>
  <c r="F80" i="7" s="1"/>
  <c r="H16" i="11" l="1"/>
  <c r="C17" i="11"/>
  <c r="D17" i="11" s="1"/>
  <c r="J17" i="13"/>
  <c r="K17" i="13"/>
  <c r="F17" i="13"/>
  <c r="H16" i="14"/>
  <c r="C17" i="14"/>
  <c r="I80" i="7"/>
  <c r="E79" i="7"/>
  <c r="G79" i="7" s="1"/>
  <c r="C23" i="4" s="1"/>
  <c r="D17" i="14" l="1"/>
  <c r="E17" i="11"/>
  <c r="G17" i="13"/>
  <c r="C18" i="13"/>
  <c r="E17" i="14"/>
  <c r="F17" i="14" s="1"/>
  <c r="K20" i="4"/>
  <c r="L20" i="4" s="1"/>
  <c r="W20" i="4"/>
  <c r="I23" i="4"/>
  <c r="J79" i="7"/>
  <c r="C81" i="7"/>
  <c r="D81" i="7" s="1"/>
  <c r="F81" i="7" s="1"/>
  <c r="G17" i="11" l="1"/>
  <c r="F17" i="11"/>
  <c r="M17" i="11" s="1"/>
  <c r="L17" i="11"/>
  <c r="L17" i="14"/>
  <c r="G17" i="14"/>
  <c r="M17" i="14"/>
  <c r="D18" i="13"/>
  <c r="E18" i="13" s="1"/>
  <c r="E21" i="4"/>
  <c r="F21" i="4" s="1"/>
  <c r="Q21" i="4"/>
  <c r="I81" i="7"/>
  <c r="E80" i="7"/>
  <c r="G80" i="7" s="1"/>
  <c r="C24" i="4" s="1"/>
  <c r="H17" i="11" l="1"/>
  <c r="C18" i="11"/>
  <c r="D18" i="11" s="1"/>
  <c r="H17" i="14"/>
  <c r="C18" i="14"/>
  <c r="J18" i="13"/>
  <c r="K18" i="13"/>
  <c r="F18" i="13"/>
  <c r="I24" i="4"/>
  <c r="J80" i="7"/>
  <c r="C82" i="7"/>
  <c r="D82" i="7" s="1"/>
  <c r="F82" i="7" s="1"/>
  <c r="D18" i="14" l="1"/>
  <c r="E18" i="11"/>
  <c r="E18" i="14"/>
  <c r="F18" i="14" s="1"/>
  <c r="G18" i="13"/>
  <c r="C19" i="13"/>
  <c r="W21" i="4"/>
  <c r="K21" i="4"/>
  <c r="L21" i="4" s="1"/>
  <c r="I82" i="7"/>
  <c r="E81" i="7"/>
  <c r="G81" i="7" s="1"/>
  <c r="C25" i="4" s="1"/>
  <c r="F18" i="11" l="1"/>
  <c r="M18" i="11" s="1"/>
  <c r="L18" i="11"/>
  <c r="G18" i="11"/>
  <c r="L18" i="14"/>
  <c r="M18" i="14"/>
  <c r="G18" i="14"/>
  <c r="D19" i="13"/>
  <c r="E19" i="13" s="1"/>
  <c r="E22" i="4"/>
  <c r="F22" i="4" s="1"/>
  <c r="Q22" i="4"/>
  <c r="I25" i="4"/>
  <c r="J81" i="7"/>
  <c r="C83" i="7"/>
  <c r="D83" i="7" s="1"/>
  <c r="F83" i="7" s="1"/>
  <c r="H18" i="11" l="1"/>
  <c r="C19" i="11"/>
  <c r="D19" i="11" s="1"/>
  <c r="J19" i="13"/>
  <c r="K19" i="13"/>
  <c r="F19" i="13"/>
  <c r="H18" i="14"/>
  <c r="C19" i="14"/>
  <c r="I83" i="7"/>
  <c r="E82" i="7"/>
  <c r="G82" i="7" s="1"/>
  <c r="C26" i="4" s="1"/>
  <c r="D19" i="14" l="1"/>
  <c r="E19" i="11"/>
  <c r="G19" i="13"/>
  <c r="C20" i="13"/>
  <c r="E19" i="14"/>
  <c r="F19" i="14" s="1"/>
  <c r="W22" i="4"/>
  <c r="K22" i="4"/>
  <c r="L22" i="4" s="1"/>
  <c r="J82" i="7"/>
  <c r="I26" i="4"/>
  <c r="C84" i="7"/>
  <c r="D84" i="7" s="1"/>
  <c r="F84" i="7" s="1"/>
  <c r="L19" i="11" l="1"/>
  <c r="G19" i="11"/>
  <c r="F19" i="11"/>
  <c r="M19" i="11" s="1"/>
  <c r="L19" i="14"/>
  <c r="G19" i="14"/>
  <c r="M19" i="14"/>
  <c r="D20" i="13"/>
  <c r="E20" i="13" s="1"/>
  <c r="E23" i="4"/>
  <c r="F23" i="4" s="1"/>
  <c r="Q23" i="4"/>
  <c r="I84" i="7"/>
  <c r="E83" i="7"/>
  <c r="H19" i="11" l="1"/>
  <c r="C20" i="11"/>
  <c r="D20" i="11" s="1"/>
  <c r="H19" i="14"/>
  <c r="C20" i="14"/>
  <c r="J20" i="13"/>
  <c r="F20" i="13"/>
  <c r="K20" i="13"/>
  <c r="G83" i="7"/>
  <c r="C27" i="4" s="1"/>
  <c r="J83" i="7"/>
  <c r="C85" i="7"/>
  <c r="D85" i="7" s="1"/>
  <c r="F85" i="7" s="1"/>
  <c r="D20" i="14" l="1"/>
  <c r="E20" i="11"/>
  <c r="G20" i="13"/>
  <c r="C21" i="13"/>
  <c r="E20" i="14"/>
  <c r="F20" i="14" s="1"/>
  <c r="W23" i="4"/>
  <c r="K23" i="4"/>
  <c r="L23" i="4" s="1"/>
  <c r="I27" i="4"/>
  <c r="I85" i="7"/>
  <c r="E84" i="7"/>
  <c r="G84" i="7" s="1"/>
  <c r="C28" i="4" s="1"/>
  <c r="L20" i="11" l="1"/>
  <c r="F20" i="11"/>
  <c r="M20" i="11" s="1"/>
  <c r="G20" i="11"/>
  <c r="L20" i="14"/>
  <c r="G20" i="14"/>
  <c r="M20" i="14"/>
  <c r="D21" i="13"/>
  <c r="E21" i="13" s="1"/>
  <c r="E24" i="4"/>
  <c r="F24" i="4" s="1"/>
  <c r="Q24" i="4"/>
  <c r="I28" i="4"/>
  <c r="J84" i="7"/>
  <c r="C86" i="7"/>
  <c r="D86" i="7" s="1"/>
  <c r="F86" i="7" s="1"/>
  <c r="H20" i="11" l="1"/>
  <c r="C21" i="11"/>
  <c r="D21" i="11" s="1"/>
  <c r="H20" i="14"/>
  <c r="C21" i="14"/>
  <c r="J21" i="13"/>
  <c r="K21" i="13"/>
  <c r="F21" i="13"/>
  <c r="I86" i="7"/>
  <c r="E85" i="7"/>
  <c r="G85" i="7" s="1"/>
  <c r="C29" i="4" s="1"/>
  <c r="D21" i="14" l="1"/>
  <c r="E21" i="11"/>
  <c r="E21" i="14"/>
  <c r="F21" i="14" s="1"/>
  <c r="G21" i="13"/>
  <c r="C22" i="13"/>
  <c r="W24" i="4"/>
  <c r="K24" i="4"/>
  <c r="L24" i="4" s="1"/>
  <c r="I29" i="4"/>
  <c r="J85" i="7"/>
  <c r="C87" i="7"/>
  <c r="D87" i="7" s="1"/>
  <c r="F87" i="7" s="1"/>
  <c r="L21" i="11" l="1"/>
  <c r="F21" i="11"/>
  <c r="M21" i="11" s="1"/>
  <c r="G21" i="11"/>
  <c r="D22" i="13"/>
  <c r="E22" i="13" s="1"/>
  <c r="E25" i="4"/>
  <c r="F25" i="4" s="1"/>
  <c r="Q25" i="4"/>
  <c r="L21" i="14"/>
  <c r="G21" i="14"/>
  <c r="M21" i="14"/>
  <c r="I87" i="7"/>
  <c r="E86" i="7"/>
  <c r="G86" i="7" s="1"/>
  <c r="C30" i="4" s="1"/>
  <c r="H21" i="11" l="1"/>
  <c r="C22" i="11"/>
  <c r="D22" i="11" s="1"/>
  <c r="H21" i="14"/>
  <c r="C22" i="14"/>
  <c r="J22" i="13"/>
  <c r="K22" i="13"/>
  <c r="F22" i="13"/>
  <c r="I30" i="4"/>
  <c r="J86" i="7"/>
  <c r="C88" i="7"/>
  <c r="D88" i="7" s="1"/>
  <c r="F88" i="7" s="1"/>
  <c r="D22" i="14" l="1"/>
  <c r="E22" i="11"/>
  <c r="E22" i="14"/>
  <c r="F22" i="14" s="1"/>
  <c r="G22" i="13"/>
  <c r="C23" i="13"/>
  <c r="W25" i="4"/>
  <c r="K25" i="4"/>
  <c r="L25" i="4" s="1"/>
  <c r="I88" i="7"/>
  <c r="E87" i="7"/>
  <c r="G87" i="7" s="1"/>
  <c r="C31" i="4" s="1"/>
  <c r="G22" i="11" l="1"/>
  <c r="F22" i="11"/>
  <c r="M22" i="11" s="1"/>
  <c r="L22" i="11"/>
  <c r="L22" i="14"/>
  <c r="G22" i="14"/>
  <c r="M22" i="14"/>
  <c r="D23" i="13"/>
  <c r="E23" i="13" s="1"/>
  <c r="E26" i="4"/>
  <c r="F26" i="4" s="1"/>
  <c r="Q26" i="4"/>
  <c r="J87" i="7"/>
  <c r="I31" i="4"/>
  <c r="C89" i="7"/>
  <c r="D89" i="7" s="1"/>
  <c r="F89" i="7" s="1"/>
  <c r="H22" i="11" l="1"/>
  <c r="C23" i="11"/>
  <c r="D23" i="11" s="1"/>
  <c r="J23" i="13"/>
  <c r="K23" i="13"/>
  <c r="F23" i="13"/>
  <c r="H22" i="14"/>
  <c r="C23" i="14"/>
  <c r="I89" i="7"/>
  <c r="E88" i="7"/>
  <c r="D23" i="14" l="1"/>
  <c r="E23" i="11"/>
  <c r="G23" i="13"/>
  <c r="C24" i="13"/>
  <c r="E23" i="14"/>
  <c r="F23" i="14" s="1"/>
  <c r="W26" i="4"/>
  <c r="K26" i="4"/>
  <c r="L26" i="4" s="1"/>
  <c r="G88" i="7"/>
  <c r="C32" i="4" s="1"/>
  <c r="J88" i="7"/>
  <c r="C90" i="7"/>
  <c r="D90" i="7" s="1"/>
  <c r="F90" i="7" s="1"/>
  <c r="L23" i="11" l="1"/>
  <c r="G23" i="11"/>
  <c r="F23" i="11"/>
  <c r="M23" i="11" s="1"/>
  <c r="L23" i="14"/>
  <c r="G23" i="14"/>
  <c r="M23" i="14"/>
  <c r="D24" i="13"/>
  <c r="E24" i="13" s="1"/>
  <c r="E27" i="4"/>
  <c r="F27" i="4" s="1"/>
  <c r="Q27" i="4"/>
  <c r="I32" i="4"/>
  <c r="I90" i="7"/>
  <c r="E89" i="7"/>
  <c r="G89" i="7" s="1"/>
  <c r="C33" i="4" s="1"/>
  <c r="H23" i="11" l="1"/>
  <c r="C24" i="11"/>
  <c r="D24" i="11" s="1"/>
  <c r="J24" i="13"/>
  <c r="F24" i="13"/>
  <c r="K24" i="13"/>
  <c r="H23" i="14"/>
  <c r="C24" i="14"/>
  <c r="J89" i="7"/>
  <c r="I33" i="4"/>
  <c r="C91" i="7"/>
  <c r="D91" i="7" s="1"/>
  <c r="F91" i="7" s="1"/>
  <c r="D24" i="14" l="1"/>
  <c r="E24" i="11"/>
  <c r="G24" i="13"/>
  <c r="C25" i="13"/>
  <c r="E24" i="14"/>
  <c r="F24" i="14" s="1"/>
  <c r="W27" i="4"/>
  <c r="K27" i="4"/>
  <c r="L27" i="4" s="1"/>
  <c r="I91" i="7"/>
  <c r="E90" i="7"/>
  <c r="G90" i="7" s="1"/>
  <c r="C34" i="4" s="1"/>
  <c r="L24" i="11" l="1"/>
  <c r="G24" i="11"/>
  <c r="F24" i="11"/>
  <c r="M24" i="11" s="1"/>
  <c r="L24" i="14"/>
  <c r="M24" i="14"/>
  <c r="G24" i="14"/>
  <c r="D25" i="13"/>
  <c r="E25" i="13" s="1"/>
  <c r="E28" i="4"/>
  <c r="F28" i="4" s="1"/>
  <c r="Q28" i="4"/>
  <c r="I34" i="4"/>
  <c r="J90" i="7"/>
  <c r="C92" i="7"/>
  <c r="D92" i="7" s="1"/>
  <c r="F92" i="7" s="1"/>
  <c r="H24" i="11" l="1"/>
  <c r="C25" i="11"/>
  <c r="D25" i="11" s="1"/>
  <c r="J25" i="13"/>
  <c r="K25" i="13"/>
  <c r="F25" i="13"/>
  <c r="H24" i="14"/>
  <c r="C25" i="14"/>
  <c r="I92" i="7"/>
  <c r="E91" i="7"/>
  <c r="G91" i="7" s="1"/>
  <c r="C35" i="4" s="1"/>
  <c r="D25" i="14" l="1"/>
  <c r="E25" i="11"/>
  <c r="G25" i="13"/>
  <c r="C26" i="13"/>
  <c r="E25" i="14"/>
  <c r="F25" i="14" s="1"/>
  <c r="W28" i="4"/>
  <c r="K28" i="4"/>
  <c r="L28" i="4" s="1"/>
  <c r="I35" i="4"/>
  <c r="J91" i="7"/>
  <c r="C93" i="7"/>
  <c r="D93" i="7" s="1"/>
  <c r="F93" i="7" s="1"/>
  <c r="L25" i="11" l="1"/>
  <c r="G25" i="11"/>
  <c r="F25" i="11"/>
  <c r="M25" i="11" s="1"/>
  <c r="L25" i="14"/>
  <c r="G25" i="14"/>
  <c r="M25" i="14"/>
  <c r="D26" i="13"/>
  <c r="E26" i="13" s="1"/>
  <c r="E29" i="4"/>
  <c r="F29" i="4" s="1"/>
  <c r="Q29" i="4"/>
  <c r="I93" i="7"/>
  <c r="E92" i="7"/>
  <c r="G92" i="7" s="1"/>
  <c r="C36" i="4" s="1"/>
  <c r="H25" i="11" l="1"/>
  <c r="C26" i="11"/>
  <c r="D26" i="11" s="1"/>
  <c r="H25" i="14"/>
  <c r="C26" i="14"/>
  <c r="J26" i="13"/>
  <c r="K26" i="13"/>
  <c r="F26" i="13"/>
  <c r="I36" i="4"/>
  <c r="J92" i="7"/>
  <c r="C94" i="7"/>
  <c r="D94" i="7" s="1"/>
  <c r="F94" i="7" s="1"/>
  <c r="D26" i="14" l="1"/>
  <c r="E26" i="11"/>
  <c r="E26" i="14"/>
  <c r="F26" i="14" s="1"/>
  <c r="G26" i="13"/>
  <c r="C27" i="13"/>
  <c r="K29" i="4"/>
  <c r="L29" i="4" s="1"/>
  <c r="W29" i="4"/>
  <c r="I94" i="7"/>
  <c r="E93" i="7"/>
  <c r="G93" i="7" s="1"/>
  <c r="C37" i="4" s="1"/>
  <c r="L26" i="11" l="1"/>
  <c r="G26" i="11"/>
  <c r="F26" i="11"/>
  <c r="M26" i="11" s="1"/>
  <c r="L26" i="14"/>
  <c r="G26" i="14"/>
  <c r="M26" i="14"/>
  <c r="D27" i="13"/>
  <c r="E27" i="13" s="1"/>
  <c r="E30" i="4"/>
  <c r="F30" i="4" s="1"/>
  <c r="Q30" i="4"/>
  <c r="I37" i="4"/>
  <c r="J93" i="7"/>
  <c r="C95" i="7"/>
  <c r="D95" i="7" s="1"/>
  <c r="F95" i="7" s="1"/>
  <c r="H26" i="11" l="1"/>
  <c r="C27" i="11"/>
  <c r="D27" i="11" s="1"/>
  <c r="J27" i="13"/>
  <c r="F27" i="13"/>
  <c r="K27" i="13"/>
  <c r="H26" i="14"/>
  <c r="C27" i="14"/>
  <c r="I95" i="7"/>
  <c r="E94" i="7"/>
  <c r="G94" i="7" s="1"/>
  <c r="C38" i="4" s="1"/>
  <c r="D27" i="14" l="1"/>
  <c r="E27" i="11"/>
  <c r="G27" i="13"/>
  <c r="C28" i="13"/>
  <c r="E27" i="14"/>
  <c r="F27" i="14" s="1"/>
  <c r="K30" i="4"/>
  <c r="L30" i="4" s="1"/>
  <c r="W30" i="4"/>
  <c r="J94" i="7"/>
  <c r="I38" i="4"/>
  <c r="C96" i="7"/>
  <c r="D96" i="7" s="1"/>
  <c r="F96" i="7" s="1"/>
  <c r="L27" i="11" l="1"/>
  <c r="G27" i="11"/>
  <c r="F27" i="11"/>
  <c r="M27" i="11" s="1"/>
  <c r="L27" i="14"/>
  <c r="G27" i="14"/>
  <c r="M27" i="14"/>
  <c r="D28" i="13"/>
  <c r="E28" i="13" s="1"/>
  <c r="E31" i="4"/>
  <c r="F31" i="4" s="1"/>
  <c r="Q31" i="4"/>
  <c r="I96" i="7"/>
  <c r="E95" i="7"/>
  <c r="G95" i="7" s="1"/>
  <c r="C39" i="4" s="1"/>
  <c r="H27" i="11" l="1"/>
  <c r="C28" i="11"/>
  <c r="D28" i="11" s="1"/>
  <c r="H27" i="14"/>
  <c r="C28" i="14"/>
  <c r="J28" i="13"/>
  <c r="F28" i="13"/>
  <c r="K28" i="13"/>
  <c r="J95" i="7"/>
  <c r="I39" i="4"/>
  <c r="C97" i="7"/>
  <c r="D97" i="7" s="1"/>
  <c r="F97" i="7" s="1"/>
  <c r="D28" i="14" l="1"/>
  <c r="E28" i="11"/>
  <c r="G28" i="13"/>
  <c r="C29" i="13"/>
  <c r="E28" i="14"/>
  <c r="F28" i="14" s="1"/>
  <c r="W31" i="4"/>
  <c r="K31" i="4"/>
  <c r="L31" i="4" s="1"/>
  <c r="I97" i="7"/>
  <c r="E96" i="7"/>
  <c r="G96" i="7" s="1"/>
  <c r="C40" i="4" s="1"/>
  <c r="L28" i="11" l="1"/>
  <c r="G28" i="11"/>
  <c r="F28" i="11"/>
  <c r="M28" i="11" s="1"/>
  <c r="D29" i="13"/>
  <c r="E29" i="13" s="1"/>
  <c r="E32" i="4"/>
  <c r="F32" i="4" s="1"/>
  <c r="Q32" i="4"/>
  <c r="L28" i="14"/>
  <c r="M28" i="14"/>
  <c r="G28" i="14"/>
  <c r="I40" i="4"/>
  <c r="J96" i="7"/>
  <c r="C98" i="7"/>
  <c r="D98" i="7" s="1"/>
  <c r="F98" i="7" s="1"/>
  <c r="H28" i="11" l="1"/>
  <c r="C29" i="11"/>
  <c r="D29" i="11" s="1"/>
  <c r="H28" i="14"/>
  <c r="C29" i="14"/>
  <c r="J29" i="13"/>
  <c r="K29" i="13"/>
  <c r="F29" i="13"/>
  <c r="I98" i="7"/>
  <c r="E97" i="7"/>
  <c r="G97" i="7" s="1"/>
  <c r="C41" i="4" s="1"/>
  <c r="D29" i="14" l="1"/>
  <c r="E29" i="11"/>
  <c r="G29" i="13"/>
  <c r="C30" i="13"/>
  <c r="E29" i="14"/>
  <c r="F29" i="14" s="1"/>
  <c r="K32" i="4"/>
  <c r="L32" i="4" s="1"/>
  <c r="W32" i="4"/>
  <c r="I41" i="4"/>
  <c r="J97" i="7"/>
  <c r="C99" i="7"/>
  <c r="D99" i="7" s="1"/>
  <c r="F99" i="7" s="1"/>
  <c r="G29" i="11" l="1"/>
  <c r="F29" i="11"/>
  <c r="M29" i="11" s="1"/>
  <c r="L29" i="11"/>
  <c r="L29" i="14"/>
  <c r="M29" i="14"/>
  <c r="G29" i="14"/>
  <c r="D30" i="13"/>
  <c r="E30" i="13" s="1"/>
  <c r="E33" i="4"/>
  <c r="F33" i="4" s="1"/>
  <c r="Q33" i="4"/>
  <c r="I99" i="7"/>
  <c r="E98" i="7"/>
  <c r="G98" i="7" s="1"/>
  <c r="C42" i="4" s="1"/>
  <c r="H29" i="11" l="1"/>
  <c r="C30" i="11"/>
  <c r="D30" i="11" s="1"/>
  <c r="H29" i="14"/>
  <c r="C30" i="14"/>
  <c r="J30" i="13"/>
  <c r="F30" i="13"/>
  <c r="K30" i="13"/>
  <c r="J98" i="7"/>
  <c r="I42" i="4"/>
  <c r="C100" i="7"/>
  <c r="D100" i="7" s="1"/>
  <c r="F100" i="7" s="1"/>
  <c r="D30" i="14" l="1"/>
  <c r="E30" i="11"/>
  <c r="G30" i="13"/>
  <c r="C31" i="13"/>
  <c r="E30" i="14"/>
  <c r="F30" i="14" s="1"/>
  <c r="W33" i="4"/>
  <c r="K33" i="4"/>
  <c r="L33" i="4" s="1"/>
  <c r="I100" i="7"/>
  <c r="E99" i="7"/>
  <c r="G99" i="7" s="1"/>
  <c r="C43" i="4" s="1"/>
  <c r="L30" i="11" l="1"/>
  <c r="G30" i="11"/>
  <c r="F30" i="11"/>
  <c r="M30" i="11" s="1"/>
  <c r="D31" i="13"/>
  <c r="E31" i="13" s="1"/>
  <c r="L30" i="14"/>
  <c r="M30" i="14"/>
  <c r="G30" i="14"/>
  <c r="E34" i="4"/>
  <c r="F34" i="4" s="1"/>
  <c r="Q34" i="4"/>
  <c r="I43" i="4"/>
  <c r="J99" i="7"/>
  <c r="C101" i="7"/>
  <c r="D101" i="7" s="1"/>
  <c r="F101" i="7" s="1"/>
  <c r="H30" i="11" l="1"/>
  <c r="C31" i="11"/>
  <c r="D31" i="11" s="1"/>
  <c r="H30" i="14"/>
  <c r="C31" i="14"/>
  <c r="J31" i="13"/>
  <c r="F31" i="13"/>
  <c r="K31" i="13"/>
  <c r="I101" i="7"/>
  <c r="E100" i="7"/>
  <c r="G100" i="7" s="1"/>
  <c r="C44" i="4" s="1"/>
  <c r="D31" i="14" l="1"/>
  <c r="E31" i="11"/>
  <c r="E31" i="14"/>
  <c r="F31" i="14" s="1"/>
  <c r="K34" i="4"/>
  <c r="L34" i="4" s="1"/>
  <c r="W34" i="4"/>
  <c r="G31" i="13"/>
  <c r="C32" i="13"/>
  <c r="I44" i="4"/>
  <c r="J100" i="7"/>
  <c r="C102" i="7"/>
  <c r="D102" i="7" s="1"/>
  <c r="F102" i="7" s="1"/>
  <c r="L31" i="11" l="1"/>
  <c r="G31" i="11"/>
  <c r="F31" i="11"/>
  <c r="M31" i="11" s="1"/>
  <c r="D32" i="13"/>
  <c r="E32" i="13" s="1"/>
  <c r="E35" i="4"/>
  <c r="F35" i="4" s="1"/>
  <c r="Q35" i="4"/>
  <c r="L31" i="14"/>
  <c r="G31" i="14"/>
  <c r="M31" i="14"/>
  <c r="I102" i="7"/>
  <c r="E101" i="7"/>
  <c r="G101" i="7" s="1"/>
  <c r="C45" i="4" s="1"/>
  <c r="C32" i="11" l="1"/>
  <c r="D32" i="11" s="1"/>
  <c r="H31" i="11"/>
  <c r="H31" i="14"/>
  <c r="C32" i="14"/>
  <c r="J32" i="13"/>
  <c r="K32" i="13"/>
  <c r="F32" i="13"/>
  <c r="I45" i="4"/>
  <c r="J101" i="7"/>
  <c r="C103" i="7"/>
  <c r="D103" i="7" s="1"/>
  <c r="F103" i="7" s="1"/>
  <c r="D32" i="14" l="1"/>
  <c r="E32" i="11"/>
  <c r="E32" i="14"/>
  <c r="F32" i="14" s="1"/>
  <c r="G32" i="13"/>
  <c r="C33" i="13"/>
  <c r="W35" i="4"/>
  <c r="K35" i="4"/>
  <c r="L35" i="4" s="1"/>
  <c r="I103" i="7"/>
  <c r="E102" i="7"/>
  <c r="G102" i="7" s="1"/>
  <c r="C46" i="4" s="1"/>
  <c r="L32" i="11" l="1"/>
  <c r="F32" i="11"/>
  <c r="M32" i="11" s="1"/>
  <c r="G32" i="11"/>
  <c r="D33" i="13"/>
  <c r="E33" i="13" s="1"/>
  <c r="L32" i="14"/>
  <c r="M32" i="14"/>
  <c r="G32" i="14"/>
  <c r="E36" i="4"/>
  <c r="F36" i="4" s="1"/>
  <c r="Q36" i="4"/>
  <c r="I46" i="4"/>
  <c r="J102" i="7"/>
  <c r="C104" i="7"/>
  <c r="D104" i="7" s="1"/>
  <c r="F104" i="7" s="1"/>
  <c r="H32" i="11" l="1"/>
  <c r="C33" i="11"/>
  <c r="D33" i="11" s="1"/>
  <c r="H32" i="14"/>
  <c r="C33" i="14"/>
  <c r="J33" i="13"/>
  <c r="F33" i="13"/>
  <c r="K33" i="13"/>
  <c r="I104" i="7"/>
  <c r="E103" i="7"/>
  <c r="G103" i="7" s="1"/>
  <c r="C47" i="4" s="1"/>
  <c r="D33" i="14" l="1"/>
  <c r="E33" i="11"/>
  <c r="E33" i="14"/>
  <c r="F33" i="14" s="1"/>
  <c r="K36" i="4"/>
  <c r="L36" i="4" s="1"/>
  <c r="W36" i="4"/>
  <c r="G33" i="13"/>
  <c r="C34" i="13"/>
  <c r="I47" i="4"/>
  <c r="J103" i="7"/>
  <c r="C105" i="7"/>
  <c r="D105" i="7" s="1"/>
  <c r="F105" i="7" s="1"/>
  <c r="L33" i="11" l="1"/>
  <c r="G33" i="11"/>
  <c r="F33" i="11"/>
  <c r="M33" i="11" s="1"/>
  <c r="D34" i="13"/>
  <c r="E34" i="13" s="1"/>
  <c r="E37" i="4"/>
  <c r="F37" i="4" s="1"/>
  <c r="Q37" i="4"/>
  <c r="L33" i="14"/>
  <c r="G33" i="14"/>
  <c r="M33" i="14"/>
  <c r="I105" i="7"/>
  <c r="E104" i="7"/>
  <c r="G104" i="7" s="1"/>
  <c r="C48" i="4" s="1"/>
  <c r="C34" i="11" l="1"/>
  <c r="D34" i="11" s="1"/>
  <c r="H33" i="11"/>
  <c r="H33" i="14"/>
  <c r="C34" i="14"/>
  <c r="J34" i="13"/>
  <c r="K34" i="13"/>
  <c r="F34" i="13"/>
  <c r="I48" i="4"/>
  <c r="J104" i="7"/>
  <c r="C106" i="7"/>
  <c r="D106" i="7" s="1"/>
  <c r="F106" i="7" s="1"/>
  <c r="D34" i="14" l="1"/>
  <c r="E34" i="11"/>
  <c r="E34" i="14"/>
  <c r="F34" i="14" s="1"/>
  <c r="G34" i="13"/>
  <c r="C35" i="13"/>
  <c r="W37" i="4"/>
  <c r="K37" i="4"/>
  <c r="L37" i="4" s="1"/>
  <c r="I106" i="7"/>
  <c r="E105" i="7"/>
  <c r="G105" i="7" s="1"/>
  <c r="C49" i="4" s="1"/>
  <c r="L34" i="11" l="1"/>
  <c r="G34" i="11"/>
  <c r="F34" i="11"/>
  <c r="M34" i="11" s="1"/>
  <c r="D35" i="13"/>
  <c r="E35" i="13" s="1"/>
  <c r="L34" i="14"/>
  <c r="G34" i="14"/>
  <c r="M34" i="14"/>
  <c r="E38" i="4"/>
  <c r="F38" i="4" s="1"/>
  <c r="Q38" i="4"/>
  <c r="I49" i="4"/>
  <c r="J105" i="7"/>
  <c r="C107" i="7"/>
  <c r="D107" i="7" s="1"/>
  <c r="F107" i="7" s="1"/>
  <c r="H34" i="11" l="1"/>
  <c r="C35" i="11"/>
  <c r="D35" i="11" s="1"/>
  <c r="H34" i="14"/>
  <c r="C35" i="14"/>
  <c r="J35" i="13"/>
  <c r="K35" i="13"/>
  <c r="F35" i="13"/>
  <c r="I107" i="7"/>
  <c r="E106" i="7"/>
  <c r="G106" i="7" s="1"/>
  <c r="C50" i="4" s="1"/>
  <c r="D35" i="14" l="1"/>
  <c r="E35" i="11"/>
  <c r="G35" i="13"/>
  <c r="C36" i="13"/>
  <c r="E35" i="14"/>
  <c r="F35" i="14" s="1"/>
  <c r="W38" i="4"/>
  <c r="K38" i="4"/>
  <c r="L38" i="4" s="1"/>
  <c r="I50" i="4"/>
  <c r="J106" i="7"/>
  <c r="C108" i="7"/>
  <c r="D108" i="7" s="1"/>
  <c r="F108" i="7" s="1"/>
  <c r="F35" i="11" l="1"/>
  <c r="M35" i="11" s="1"/>
  <c r="L35" i="11"/>
  <c r="G35" i="11"/>
  <c r="L35" i="14"/>
  <c r="M35" i="14"/>
  <c r="G35" i="14"/>
  <c r="D36" i="13"/>
  <c r="E36" i="13" s="1"/>
  <c r="E39" i="4"/>
  <c r="F39" i="4" s="1"/>
  <c r="Q39" i="4"/>
  <c r="I108" i="7"/>
  <c r="E107" i="7"/>
  <c r="G107" i="7" s="1"/>
  <c r="C51" i="4" s="1"/>
  <c r="H35" i="11" l="1"/>
  <c r="C36" i="11"/>
  <c r="D36" i="11" s="1"/>
  <c r="H35" i="14"/>
  <c r="C36" i="14"/>
  <c r="J36" i="13"/>
  <c r="K36" i="13"/>
  <c r="F36" i="13"/>
  <c r="I51" i="4"/>
  <c r="J107" i="7"/>
  <c r="C109" i="7"/>
  <c r="D109" i="7" s="1"/>
  <c r="F109" i="7" s="1"/>
  <c r="D36" i="14" l="1"/>
  <c r="E36" i="11"/>
  <c r="E36" i="14"/>
  <c r="F36" i="14" s="1"/>
  <c r="G36" i="13"/>
  <c r="C37" i="13"/>
  <c r="W39" i="4"/>
  <c r="K39" i="4"/>
  <c r="L39" i="4" s="1"/>
  <c r="I109" i="7"/>
  <c r="E108" i="7"/>
  <c r="G108" i="7" s="1"/>
  <c r="C52" i="4" s="1"/>
  <c r="G36" i="11" l="1"/>
  <c r="F36" i="11"/>
  <c r="M36" i="11" s="1"/>
  <c r="L36" i="11"/>
  <c r="D37" i="13"/>
  <c r="E37" i="13" s="1"/>
  <c r="L36" i="14"/>
  <c r="M36" i="14"/>
  <c r="G36" i="14"/>
  <c r="E40" i="4"/>
  <c r="F40" i="4" s="1"/>
  <c r="Q40" i="4"/>
  <c r="I52" i="4"/>
  <c r="J108" i="7"/>
  <c r="C110" i="7"/>
  <c r="D110" i="7" s="1"/>
  <c r="F110" i="7" s="1"/>
  <c r="H36" i="11" l="1"/>
  <c r="C37" i="11"/>
  <c r="D37" i="11" s="1"/>
  <c r="H36" i="14"/>
  <c r="C37" i="14"/>
  <c r="J37" i="13"/>
  <c r="F37" i="13"/>
  <c r="K37" i="13"/>
  <c r="I110" i="7"/>
  <c r="E109" i="7"/>
  <c r="G109" i="7" s="1"/>
  <c r="C53" i="4" s="1"/>
  <c r="D37" i="14" l="1"/>
  <c r="E37" i="11"/>
  <c r="E37" i="14"/>
  <c r="F37" i="14" s="1"/>
  <c r="W40" i="4"/>
  <c r="K40" i="4"/>
  <c r="L40" i="4" s="1"/>
  <c r="G37" i="13"/>
  <c r="C38" i="13"/>
  <c r="I53" i="4"/>
  <c r="J109" i="7"/>
  <c r="C111" i="7"/>
  <c r="D111" i="7" s="1"/>
  <c r="F111" i="7" s="1"/>
  <c r="G37" i="11" l="1"/>
  <c r="F37" i="11"/>
  <c r="M37" i="11" s="1"/>
  <c r="L37" i="11"/>
  <c r="D38" i="13"/>
  <c r="E38" i="13" s="1"/>
  <c r="E41" i="4"/>
  <c r="F41" i="4" s="1"/>
  <c r="Q41" i="4"/>
  <c r="L37" i="14"/>
  <c r="M37" i="14"/>
  <c r="G37" i="14"/>
  <c r="I111" i="7"/>
  <c r="E110" i="7"/>
  <c r="G110" i="7" s="1"/>
  <c r="C54" i="4" s="1"/>
  <c r="H37" i="11" l="1"/>
  <c r="C38" i="11"/>
  <c r="D38" i="11" s="1"/>
  <c r="J38" i="13"/>
  <c r="K38" i="13"/>
  <c r="F38" i="13"/>
  <c r="H37" i="14"/>
  <c r="C38" i="14"/>
  <c r="J110" i="7"/>
  <c r="I54" i="4"/>
  <c r="C112" i="7"/>
  <c r="D112" i="7" s="1"/>
  <c r="F112" i="7" s="1"/>
  <c r="D38" i="14" l="1"/>
  <c r="E38" i="11"/>
  <c r="K41" i="4"/>
  <c r="L41" i="4" s="1"/>
  <c r="W41" i="4"/>
  <c r="G38" i="13"/>
  <c r="C39" i="13"/>
  <c r="E38" i="14"/>
  <c r="F38" i="14" s="1"/>
  <c r="I112" i="7"/>
  <c r="E111" i="7"/>
  <c r="G111" i="7" s="1"/>
  <c r="C55" i="4" s="1"/>
  <c r="L38" i="11" l="1"/>
  <c r="G38" i="11"/>
  <c r="F38" i="11"/>
  <c r="M38" i="11" s="1"/>
  <c r="D39" i="13"/>
  <c r="E39" i="13" s="1"/>
  <c r="L38" i="14"/>
  <c r="M38" i="14"/>
  <c r="G38" i="14"/>
  <c r="E42" i="4"/>
  <c r="F42" i="4" s="1"/>
  <c r="Q42" i="4"/>
  <c r="I55" i="4"/>
  <c r="J111" i="7"/>
  <c r="C113" i="7"/>
  <c r="D113" i="7" s="1"/>
  <c r="F113" i="7" s="1"/>
  <c r="H38" i="11" l="1"/>
  <c r="C39" i="11"/>
  <c r="D39" i="11" s="1"/>
  <c r="H38" i="14"/>
  <c r="C39" i="14"/>
  <c r="J39" i="13"/>
  <c r="K39" i="13"/>
  <c r="F39" i="13"/>
  <c r="I113" i="7"/>
  <c r="E112" i="7"/>
  <c r="G112" i="7" s="1"/>
  <c r="C56" i="4" s="1"/>
  <c r="D39" i="14" l="1"/>
  <c r="E39" i="11"/>
  <c r="E39" i="14"/>
  <c r="F39" i="14" s="1"/>
  <c r="G39" i="13"/>
  <c r="C40" i="13"/>
  <c r="K42" i="4"/>
  <c r="L42" i="4" s="1"/>
  <c r="W42" i="4"/>
  <c r="I56" i="4"/>
  <c r="J112" i="7"/>
  <c r="C114" i="7"/>
  <c r="D114" i="7" s="1"/>
  <c r="F114" i="7" s="1"/>
  <c r="L39" i="11" l="1"/>
  <c r="G39" i="11"/>
  <c r="F39" i="11"/>
  <c r="M39" i="11" s="1"/>
  <c r="D40" i="13"/>
  <c r="E40" i="13" s="1"/>
  <c r="E43" i="4"/>
  <c r="F43" i="4" s="1"/>
  <c r="Q43" i="4"/>
  <c r="L39" i="14"/>
  <c r="M39" i="14"/>
  <c r="G39" i="14"/>
  <c r="I114" i="7"/>
  <c r="E113" i="7"/>
  <c r="G113" i="7" s="1"/>
  <c r="C57" i="4" s="1"/>
  <c r="H39" i="11" l="1"/>
  <c r="C40" i="11"/>
  <c r="D40" i="11" s="1"/>
  <c r="H39" i="14"/>
  <c r="C40" i="14"/>
  <c r="J40" i="13"/>
  <c r="K40" i="13"/>
  <c r="F40" i="13"/>
  <c r="J113" i="7"/>
  <c r="I57" i="4"/>
  <c r="C115" i="7"/>
  <c r="D115" i="7" s="1"/>
  <c r="F115" i="7" s="1"/>
  <c r="D40" i="14" l="1"/>
  <c r="E40" i="11"/>
  <c r="E40" i="14"/>
  <c r="F40" i="14" s="1"/>
  <c r="G40" i="13"/>
  <c r="C41" i="13"/>
  <c r="K43" i="4"/>
  <c r="L43" i="4" s="1"/>
  <c r="W43" i="4"/>
  <c r="I115" i="7"/>
  <c r="E114" i="7"/>
  <c r="G114" i="7" s="1"/>
  <c r="C58" i="4" s="1"/>
  <c r="G40" i="11" l="1"/>
  <c r="L40" i="11"/>
  <c r="F40" i="11"/>
  <c r="M40" i="11" s="1"/>
  <c r="D41" i="13"/>
  <c r="E41" i="13" s="1"/>
  <c r="L40" i="14"/>
  <c r="M40" i="14"/>
  <c r="G40" i="14"/>
  <c r="E44" i="4"/>
  <c r="F44" i="4" s="1"/>
  <c r="Q44" i="4"/>
  <c r="I58" i="4"/>
  <c r="J114" i="7"/>
  <c r="C116" i="7"/>
  <c r="D116" i="7" s="1"/>
  <c r="F116" i="7" s="1"/>
  <c r="H40" i="11" l="1"/>
  <c r="C41" i="11"/>
  <c r="D41" i="11" s="1"/>
  <c r="H40" i="14"/>
  <c r="C41" i="14"/>
  <c r="J41" i="13"/>
  <c r="F41" i="13"/>
  <c r="K41" i="13"/>
  <c r="I116" i="7"/>
  <c r="E115" i="7"/>
  <c r="G115" i="7" s="1"/>
  <c r="C59" i="4" s="1"/>
  <c r="D41" i="14" l="1"/>
  <c r="E41" i="11"/>
  <c r="E41" i="14"/>
  <c r="F41" i="14" s="1"/>
  <c r="W44" i="4"/>
  <c r="K44" i="4"/>
  <c r="L44" i="4" s="1"/>
  <c r="G41" i="13"/>
  <c r="C42" i="13"/>
  <c r="I59" i="4"/>
  <c r="J115" i="7"/>
  <c r="C117" i="7"/>
  <c r="D117" i="7" s="1"/>
  <c r="F117" i="7" s="1"/>
  <c r="L41" i="11" l="1"/>
  <c r="G41" i="11"/>
  <c r="F41" i="11"/>
  <c r="M41" i="11" s="1"/>
  <c r="D42" i="13"/>
  <c r="E42" i="13" s="1"/>
  <c r="E45" i="4"/>
  <c r="F45" i="4" s="1"/>
  <c r="Q45" i="4"/>
  <c r="L41" i="14"/>
  <c r="M41" i="14"/>
  <c r="G41" i="14"/>
  <c r="I117" i="7"/>
  <c r="E116" i="7"/>
  <c r="G116" i="7" s="1"/>
  <c r="C60" i="4" s="1"/>
  <c r="H41" i="11" l="1"/>
  <c r="C42" i="11"/>
  <c r="D42" i="11" s="1"/>
  <c r="J42" i="13"/>
  <c r="F42" i="13"/>
  <c r="K42" i="13"/>
  <c r="H41" i="14"/>
  <c r="C42" i="14"/>
  <c r="I60" i="4"/>
  <c r="J116" i="7"/>
  <c r="C118" i="7"/>
  <c r="D118" i="7" s="1"/>
  <c r="F118" i="7" s="1"/>
  <c r="D42" i="14" l="1"/>
  <c r="E42" i="11"/>
  <c r="W45" i="4"/>
  <c r="K45" i="4"/>
  <c r="L45" i="4" s="1"/>
  <c r="G42" i="13"/>
  <c r="C43" i="13"/>
  <c r="E42" i="14"/>
  <c r="F42" i="14" s="1"/>
  <c r="I118" i="7"/>
  <c r="E117" i="7"/>
  <c r="G117" i="7" s="1"/>
  <c r="C61" i="4" s="1"/>
  <c r="L42" i="11" l="1"/>
  <c r="F42" i="11"/>
  <c r="M42" i="11" s="1"/>
  <c r="G42" i="11"/>
  <c r="L42" i="14"/>
  <c r="M42" i="14"/>
  <c r="G42" i="14"/>
  <c r="E46" i="4"/>
  <c r="F46" i="4" s="1"/>
  <c r="Q46" i="4"/>
  <c r="D43" i="13"/>
  <c r="E43" i="13" s="1"/>
  <c r="I61" i="4"/>
  <c r="J117" i="7"/>
  <c r="C119" i="7"/>
  <c r="D119" i="7" s="1"/>
  <c r="F119" i="7" s="1"/>
  <c r="H42" i="11" l="1"/>
  <c r="C43" i="11"/>
  <c r="D43" i="11" s="1"/>
  <c r="H42" i="14"/>
  <c r="C43" i="14"/>
  <c r="J43" i="13"/>
  <c r="K43" i="13"/>
  <c r="F43" i="13"/>
  <c r="I119" i="7"/>
  <c r="E118" i="7"/>
  <c r="G118" i="7" s="1"/>
  <c r="C62" i="4" s="1"/>
  <c r="D43" i="14" l="1"/>
  <c r="E43" i="11"/>
  <c r="G43" i="13"/>
  <c r="C44" i="13"/>
  <c r="E43" i="14"/>
  <c r="F43" i="14" s="1"/>
  <c r="W46" i="4"/>
  <c r="K46" i="4"/>
  <c r="L46" i="4" s="1"/>
  <c r="J118" i="7"/>
  <c r="I62" i="4"/>
  <c r="C120" i="7"/>
  <c r="D120" i="7" s="1"/>
  <c r="F120" i="7" s="1"/>
  <c r="L43" i="11" l="1"/>
  <c r="G43" i="11"/>
  <c r="F43" i="11"/>
  <c r="M43" i="11" s="1"/>
  <c r="L43" i="14"/>
  <c r="G43" i="14"/>
  <c r="M43" i="14"/>
  <c r="D44" i="13"/>
  <c r="E44" i="13" s="1"/>
  <c r="E47" i="4"/>
  <c r="F47" i="4" s="1"/>
  <c r="Q47" i="4"/>
  <c r="I120" i="7"/>
  <c r="E119" i="7"/>
  <c r="H43" i="11" l="1"/>
  <c r="C44" i="11"/>
  <c r="D44" i="11" s="1"/>
  <c r="H43" i="14"/>
  <c r="C44" i="14"/>
  <c r="J44" i="13"/>
  <c r="K44" i="13"/>
  <c r="F44" i="13"/>
  <c r="G119" i="7"/>
  <c r="C63" i="4" s="1"/>
  <c r="J119" i="7"/>
  <c r="C121" i="7"/>
  <c r="D121" i="7" s="1"/>
  <c r="F121" i="7" s="1"/>
  <c r="D44" i="14" l="1"/>
  <c r="E44" i="11"/>
  <c r="E44" i="14"/>
  <c r="F44" i="14" s="1"/>
  <c r="G44" i="13"/>
  <c r="C45" i="13"/>
  <c r="W47" i="4"/>
  <c r="K47" i="4"/>
  <c r="L47" i="4" s="1"/>
  <c r="I63" i="4"/>
  <c r="I121" i="7"/>
  <c r="E120" i="7"/>
  <c r="G120" i="7" s="1"/>
  <c r="C64" i="4" s="1"/>
  <c r="L44" i="11" l="1"/>
  <c r="F44" i="11"/>
  <c r="M44" i="11" s="1"/>
  <c r="G44" i="11"/>
  <c r="D45" i="13"/>
  <c r="E45" i="13" s="1"/>
  <c r="E48" i="4"/>
  <c r="F48" i="4" s="1"/>
  <c r="Q48" i="4"/>
  <c r="L44" i="14"/>
  <c r="M44" i="14"/>
  <c r="G44" i="14"/>
  <c r="I64" i="4"/>
  <c r="J120" i="7"/>
  <c r="C122" i="7"/>
  <c r="D122" i="7" s="1"/>
  <c r="F122" i="7" s="1"/>
  <c r="H44" i="11" l="1"/>
  <c r="C45" i="11"/>
  <c r="D45" i="11" s="1"/>
  <c r="H44" i="14"/>
  <c r="C45" i="14"/>
  <c r="J45" i="13"/>
  <c r="K45" i="13"/>
  <c r="F45" i="13"/>
  <c r="I122" i="7"/>
  <c r="E121" i="7"/>
  <c r="G121" i="7" s="1"/>
  <c r="C65" i="4" s="1"/>
  <c r="D45" i="14" l="1"/>
  <c r="E45" i="11"/>
  <c r="E45" i="14"/>
  <c r="F45" i="14" s="1"/>
  <c r="G45" i="13"/>
  <c r="C46" i="13"/>
  <c r="W48" i="4"/>
  <c r="K48" i="4"/>
  <c r="L48" i="4" s="1"/>
  <c r="I65" i="4"/>
  <c r="J121" i="7"/>
  <c r="C123" i="7"/>
  <c r="D123" i="7" s="1"/>
  <c r="F123" i="7" s="1"/>
  <c r="G45" i="11" l="1"/>
  <c r="F45" i="11"/>
  <c r="M45" i="11" s="1"/>
  <c r="L45" i="11"/>
  <c r="D46" i="13"/>
  <c r="E46" i="13" s="1"/>
  <c r="E49" i="4"/>
  <c r="F49" i="4" s="1"/>
  <c r="Q49" i="4"/>
  <c r="L45" i="14"/>
  <c r="M45" i="14"/>
  <c r="G45" i="14"/>
  <c r="I123" i="7"/>
  <c r="E122" i="7"/>
  <c r="G122" i="7" s="1"/>
  <c r="C66" i="4" s="1"/>
  <c r="H45" i="11" l="1"/>
  <c r="C46" i="11"/>
  <c r="D46" i="11" s="1"/>
  <c r="H45" i="14"/>
  <c r="C46" i="14"/>
  <c r="J46" i="13"/>
  <c r="K46" i="13"/>
  <c r="F46" i="13"/>
  <c r="I66" i="4"/>
  <c r="J122" i="7"/>
  <c r="C124" i="7"/>
  <c r="D124" i="7" s="1"/>
  <c r="F124" i="7" s="1"/>
  <c r="D46" i="14" l="1"/>
  <c r="E46" i="11"/>
  <c r="E46" i="14"/>
  <c r="F46" i="14" s="1"/>
  <c r="G46" i="13"/>
  <c r="C47" i="13"/>
  <c r="W49" i="4"/>
  <c r="K49" i="4"/>
  <c r="L49" i="4" s="1"/>
  <c r="I124" i="7"/>
  <c r="E123" i="7"/>
  <c r="G123" i="7" s="1"/>
  <c r="C67" i="4" s="1"/>
  <c r="G46" i="11" l="1"/>
  <c r="F46" i="11"/>
  <c r="M46" i="11" s="1"/>
  <c r="L46" i="11"/>
  <c r="D47" i="13"/>
  <c r="E47" i="13" s="1"/>
  <c r="L46" i="14"/>
  <c r="G46" i="14"/>
  <c r="M46" i="14"/>
  <c r="E50" i="4"/>
  <c r="F50" i="4" s="1"/>
  <c r="Q50" i="4"/>
  <c r="I67" i="4"/>
  <c r="J123" i="7"/>
  <c r="C125" i="7"/>
  <c r="D125" i="7" s="1"/>
  <c r="F125" i="7" s="1"/>
  <c r="H46" i="11" l="1"/>
  <c r="C47" i="11"/>
  <c r="D47" i="11" s="1"/>
  <c r="H46" i="14"/>
  <c r="C47" i="14"/>
  <c r="J47" i="13"/>
  <c r="F47" i="13"/>
  <c r="K47" i="13"/>
  <c r="I125" i="7"/>
  <c r="E124" i="7"/>
  <c r="G124" i="7" s="1"/>
  <c r="C68" i="4" s="1"/>
  <c r="D47" i="14" l="1"/>
  <c r="E47" i="11"/>
  <c r="E47" i="14"/>
  <c r="F47" i="14" s="1"/>
  <c r="G47" i="13"/>
  <c r="C48" i="13"/>
  <c r="W50" i="4"/>
  <c r="K50" i="4"/>
  <c r="L50" i="4" s="1"/>
  <c r="I68" i="4"/>
  <c r="J124" i="7"/>
  <c r="C126" i="7"/>
  <c r="D126" i="7" s="1"/>
  <c r="F126" i="7" s="1"/>
  <c r="L47" i="11" l="1"/>
  <c r="G47" i="11"/>
  <c r="F47" i="11"/>
  <c r="M47" i="11" s="1"/>
  <c r="D48" i="13"/>
  <c r="E48" i="13" s="1"/>
  <c r="E51" i="4"/>
  <c r="F51" i="4" s="1"/>
  <c r="Q51" i="4"/>
  <c r="L47" i="14"/>
  <c r="G47" i="14"/>
  <c r="M47" i="14"/>
  <c r="I126" i="7"/>
  <c r="E125" i="7"/>
  <c r="G125" i="7" s="1"/>
  <c r="C69" i="4" s="1"/>
  <c r="H47" i="11" l="1"/>
  <c r="C48" i="11"/>
  <c r="D48" i="11" s="1"/>
  <c r="H47" i="14"/>
  <c r="C48" i="14"/>
  <c r="J48" i="13"/>
  <c r="F48" i="13"/>
  <c r="K48" i="13"/>
  <c r="I69" i="4"/>
  <c r="J125" i="7"/>
  <c r="C127" i="7"/>
  <c r="D127" i="7" s="1"/>
  <c r="F127" i="7" s="1"/>
  <c r="D48" i="14" l="1"/>
  <c r="E48" i="11"/>
  <c r="G48" i="13"/>
  <c r="C49" i="13"/>
  <c r="E48" i="14"/>
  <c r="F48" i="14" s="1"/>
  <c r="W51" i="4"/>
  <c r="K51" i="4"/>
  <c r="L51" i="4" s="1"/>
  <c r="I127" i="7"/>
  <c r="E126" i="7"/>
  <c r="G126" i="7" s="1"/>
  <c r="C70" i="4" s="1"/>
  <c r="L48" i="11" l="1"/>
  <c r="G48" i="11"/>
  <c r="F48" i="11"/>
  <c r="M48" i="11" s="1"/>
  <c r="L48" i="14"/>
  <c r="G48" i="14"/>
  <c r="M48" i="14"/>
  <c r="D49" i="13"/>
  <c r="E49" i="13" s="1"/>
  <c r="E52" i="4"/>
  <c r="F52" i="4" s="1"/>
  <c r="Q52" i="4"/>
  <c r="J126" i="7"/>
  <c r="I70" i="4"/>
  <c r="C128" i="7"/>
  <c r="D128" i="7" s="1"/>
  <c r="F128" i="7" s="1"/>
  <c r="H48" i="11" l="1"/>
  <c r="C49" i="11"/>
  <c r="D49" i="11" s="1"/>
  <c r="J49" i="13"/>
  <c r="K49" i="13"/>
  <c r="F49" i="13"/>
  <c r="H48" i="14"/>
  <c r="C49" i="14"/>
  <c r="I128" i="7"/>
  <c r="E127" i="7"/>
  <c r="D49" i="14" l="1"/>
  <c r="E49" i="11"/>
  <c r="G49" i="13"/>
  <c r="C50" i="13"/>
  <c r="E49" i="14"/>
  <c r="F49" i="14" s="1"/>
  <c r="K52" i="4"/>
  <c r="L52" i="4" s="1"/>
  <c r="W52" i="4"/>
  <c r="G127" i="7"/>
  <c r="C71" i="4" s="1"/>
  <c r="J127" i="7"/>
  <c r="C129" i="7"/>
  <c r="D129" i="7" s="1"/>
  <c r="F129" i="7" s="1"/>
  <c r="L49" i="11" l="1"/>
  <c r="G49" i="11"/>
  <c r="F49" i="11"/>
  <c r="M49" i="11" s="1"/>
  <c r="L49" i="14"/>
  <c r="G49" i="14"/>
  <c r="M49" i="14"/>
  <c r="D50" i="13"/>
  <c r="E50" i="13" s="1"/>
  <c r="E53" i="4"/>
  <c r="F53" i="4" s="1"/>
  <c r="Q53" i="4"/>
  <c r="I71" i="4"/>
  <c r="I129" i="7"/>
  <c r="E128" i="7"/>
  <c r="G128" i="7" s="1"/>
  <c r="C72" i="4" s="1"/>
  <c r="H49" i="11" l="1"/>
  <c r="C50" i="11"/>
  <c r="D50" i="11" s="1"/>
  <c r="J50" i="13"/>
  <c r="K50" i="13"/>
  <c r="F50" i="13"/>
  <c r="H49" i="14"/>
  <c r="C50" i="14"/>
  <c r="J128" i="7"/>
  <c r="I72" i="4"/>
  <c r="C130" i="7"/>
  <c r="D130" i="7" s="1"/>
  <c r="F130" i="7" s="1"/>
  <c r="D50" i="14" l="1"/>
  <c r="E50" i="11"/>
  <c r="G50" i="13"/>
  <c r="C51" i="13"/>
  <c r="E50" i="14"/>
  <c r="F50" i="14" s="1"/>
  <c r="W53" i="4"/>
  <c r="K53" i="4"/>
  <c r="L53" i="4" s="1"/>
  <c r="I130" i="7"/>
  <c r="E129" i="7"/>
  <c r="L50" i="11" l="1"/>
  <c r="G50" i="11"/>
  <c r="F50" i="11"/>
  <c r="M50" i="11" s="1"/>
  <c r="D51" i="13"/>
  <c r="E51" i="13" s="1"/>
  <c r="E54" i="4"/>
  <c r="F54" i="4" s="1"/>
  <c r="Q54" i="4"/>
  <c r="L50" i="14"/>
  <c r="G50" i="14"/>
  <c r="M50" i="14"/>
  <c r="G129" i="7"/>
  <c r="C73" i="4" s="1"/>
  <c r="J129" i="7"/>
  <c r="C131" i="7"/>
  <c r="D131" i="7" s="1"/>
  <c r="F131" i="7" s="1"/>
  <c r="H50" i="11" l="1"/>
  <c r="C51" i="11"/>
  <c r="D51" i="11" s="1"/>
  <c r="H50" i="14"/>
  <c r="C51" i="14"/>
  <c r="J51" i="13"/>
  <c r="F51" i="13"/>
  <c r="K51" i="13"/>
  <c r="I73" i="4"/>
  <c r="I131" i="7"/>
  <c r="E130" i="7"/>
  <c r="G130" i="7" s="1"/>
  <c r="C74" i="4" s="1"/>
  <c r="D51" i="14" l="1"/>
  <c r="E51" i="11"/>
  <c r="G51" i="13"/>
  <c r="C52" i="13"/>
  <c r="E51" i="14"/>
  <c r="F51" i="14" s="1"/>
  <c r="W54" i="4"/>
  <c r="K54" i="4"/>
  <c r="L54" i="4" s="1"/>
  <c r="I74" i="4"/>
  <c r="J130" i="7"/>
  <c r="C132" i="7"/>
  <c r="D132" i="7" s="1"/>
  <c r="F132" i="7" s="1"/>
  <c r="G51" i="11" l="1"/>
  <c r="F51" i="11"/>
  <c r="M51" i="11" s="1"/>
  <c r="L51" i="11"/>
  <c r="L51" i="14"/>
  <c r="M51" i="14"/>
  <c r="G51" i="14"/>
  <c r="D52" i="13"/>
  <c r="E52" i="13" s="1"/>
  <c r="E55" i="4"/>
  <c r="F55" i="4" s="1"/>
  <c r="Q55" i="4"/>
  <c r="I132" i="7"/>
  <c r="E131" i="7"/>
  <c r="G131" i="7" s="1"/>
  <c r="C75" i="4" s="1"/>
  <c r="H51" i="11" l="1"/>
  <c r="C52" i="11"/>
  <c r="D52" i="11" s="1"/>
  <c r="J52" i="13"/>
  <c r="F52" i="13"/>
  <c r="K52" i="13"/>
  <c r="H51" i="14"/>
  <c r="C52" i="14"/>
  <c r="I75" i="4"/>
  <c r="J131" i="7"/>
  <c r="C133" i="7"/>
  <c r="D133" i="7" s="1"/>
  <c r="F133" i="7" s="1"/>
  <c r="D52" i="14" l="1"/>
  <c r="E52" i="11"/>
  <c r="W55" i="4"/>
  <c r="K55" i="4"/>
  <c r="L55" i="4" s="1"/>
  <c r="G52" i="13"/>
  <c r="C53" i="13"/>
  <c r="E52" i="14"/>
  <c r="F52" i="14" s="1"/>
  <c r="I133" i="7"/>
  <c r="E132" i="7"/>
  <c r="G132" i="7" s="1"/>
  <c r="C76" i="4" s="1"/>
  <c r="L52" i="11" l="1"/>
  <c r="G52" i="11"/>
  <c r="F52" i="11"/>
  <c r="M52" i="11" s="1"/>
  <c r="E56" i="4"/>
  <c r="F56" i="4" s="1"/>
  <c r="Q56" i="4"/>
  <c r="L52" i="14"/>
  <c r="G52" i="14"/>
  <c r="M52" i="14"/>
  <c r="D53" i="13"/>
  <c r="E53" i="13" s="1"/>
  <c r="J132" i="7"/>
  <c r="I76" i="4"/>
  <c r="C134" i="7"/>
  <c r="D134" i="7" s="1"/>
  <c r="F134" i="7" s="1"/>
  <c r="H52" i="11" l="1"/>
  <c r="C53" i="11"/>
  <c r="D53" i="11" s="1"/>
  <c r="H52" i="14"/>
  <c r="C53" i="14"/>
  <c r="J53" i="13"/>
  <c r="K53" i="13"/>
  <c r="F53" i="13"/>
  <c r="I134" i="7"/>
  <c r="E133" i="7"/>
  <c r="D53" i="14" l="1"/>
  <c r="E53" i="11"/>
  <c r="G53" i="13"/>
  <c r="C54" i="13"/>
  <c r="E53" i="14"/>
  <c r="F53" i="14" s="1"/>
  <c r="W56" i="4"/>
  <c r="K56" i="4"/>
  <c r="L56" i="4" s="1"/>
  <c r="G133" i="7"/>
  <c r="C77" i="4" s="1"/>
  <c r="J133" i="7"/>
  <c r="C135" i="7"/>
  <c r="D135" i="7" s="1"/>
  <c r="F135" i="7" s="1"/>
  <c r="L53" i="11" l="1"/>
  <c r="G53" i="11"/>
  <c r="F53" i="11"/>
  <c r="M53" i="11" s="1"/>
  <c r="L53" i="14"/>
  <c r="G53" i="14"/>
  <c r="M53" i="14"/>
  <c r="D54" i="13"/>
  <c r="E54" i="13" s="1"/>
  <c r="E57" i="4"/>
  <c r="F57" i="4" s="1"/>
  <c r="Q57" i="4"/>
  <c r="I77" i="4"/>
  <c r="I135" i="7"/>
  <c r="E134" i="7"/>
  <c r="G134" i="7" s="1"/>
  <c r="C78" i="4" s="1"/>
  <c r="H53" i="11" l="1"/>
  <c r="C54" i="11"/>
  <c r="D54" i="11" s="1"/>
  <c r="J54" i="13"/>
  <c r="F54" i="13"/>
  <c r="K54" i="13"/>
  <c r="H53" i="14"/>
  <c r="C54" i="14"/>
  <c r="J134" i="7"/>
  <c r="I78" i="4"/>
  <c r="C136" i="7"/>
  <c r="D136" i="7" s="1"/>
  <c r="F136" i="7" s="1"/>
  <c r="D54" i="14" l="1"/>
  <c r="E54" i="11"/>
  <c r="G54" i="13"/>
  <c r="C55" i="13"/>
  <c r="E54" i="14"/>
  <c r="F54" i="14" s="1"/>
  <c r="W57" i="4"/>
  <c r="K57" i="4"/>
  <c r="L57" i="4" s="1"/>
  <c r="I136" i="7"/>
  <c r="E135" i="7"/>
  <c r="L54" i="11" l="1"/>
  <c r="F54" i="11"/>
  <c r="M54" i="11" s="1"/>
  <c r="G54" i="11"/>
  <c r="D55" i="13"/>
  <c r="E55" i="13" s="1"/>
  <c r="E58" i="4"/>
  <c r="F58" i="4" s="1"/>
  <c r="Q58" i="4"/>
  <c r="L54" i="14"/>
  <c r="G54" i="14"/>
  <c r="M54" i="14"/>
  <c r="G135" i="7"/>
  <c r="C79" i="4" s="1"/>
  <c r="J135" i="7"/>
  <c r="C137" i="7"/>
  <c r="D137" i="7" s="1"/>
  <c r="F137" i="7" s="1"/>
  <c r="H54" i="11" l="1"/>
  <c r="C55" i="11"/>
  <c r="D55" i="11" s="1"/>
  <c r="H54" i="14"/>
  <c r="C55" i="14"/>
  <c r="J55" i="13"/>
  <c r="F55" i="13"/>
  <c r="K55" i="13"/>
  <c r="I79" i="4"/>
  <c r="I137" i="7"/>
  <c r="E136" i="7"/>
  <c r="G136" i="7" s="1"/>
  <c r="C80" i="4" s="1"/>
  <c r="D55" i="14" l="1"/>
  <c r="E55" i="11"/>
  <c r="G55" i="13"/>
  <c r="C56" i="13"/>
  <c r="E55" i="14"/>
  <c r="F55" i="14" s="1"/>
  <c r="W58" i="4"/>
  <c r="K58" i="4"/>
  <c r="L58" i="4" s="1"/>
  <c r="I80" i="4"/>
  <c r="J136" i="7"/>
  <c r="C138" i="7"/>
  <c r="D138" i="7" s="1"/>
  <c r="F138" i="7" s="1"/>
  <c r="L55" i="11" l="1"/>
  <c r="G55" i="11"/>
  <c r="F55" i="11"/>
  <c r="M55" i="11" s="1"/>
  <c r="L55" i="14"/>
  <c r="G55" i="14"/>
  <c r="M55" i="14"/>
  <c r="D56" i="13"/>
  <c r="E56" i="13" s="1"/>
  <c r="E59" i="4"/>
  <c r="F59" i="4" s="1"/>
  <c r="Q59" i="4"/>
  <c r="I138" i="7"/>
  <c r="E137" i="7"/>
  <c r="G137" i="7" s="1"/>
  <c r="C81" i="4" s="1"/>
  <c r="H55" i="11" l="1"/>
  <c r="C56" i="11"/>
  <c r="D56" i="11" s="1"/>
  <c r="H55" i="14"/>
  <c r="C56" i="14"/>
  <c r="J56" i="13"/>
  <c r="K56" i="13"/>
  <c r="F56" i="13"/>
  <c r="I81" i="4"/>
  <c r="J137" i="7"/>
  <c r="C139" i="7"/>
  <c r="D139" i="7" s="1"/>
  <c r="F139" i="7" s="1"/>
  <c r="D56" i="14" l="1"/>
  <c r="E56" i="11"/>
  <c r="E56" i="14"/>
  <c r="F56" i="14" s="1"/>
  <c r="G56" i="13"/>
  <c r="C57" i="13"/>
  <c r="W59" i="4"/>
  <c r="K59" i="4"/>
  <c r="L59" i="4" s="1"/>
  <c r="I139" i="7"/>
  <c r="E138" i="7"/>
  <c r="G138" i="7" s="1"/>
  <c r="C82" i="4" s="1"/>
  <c r="L56" i="11" l="1"/>
  <c r="G56" i="11"/>
  <c r="F56" i="11"/>
  <c r="M56" i="11" s="1"/>
  <c r="D57" i="13"/>
  <c r="E57" i="13" s="1"/>
  <c r="L56" i="14"/>
  <c r="G56" i="14"/>
  <c r="M56" i="14"/>
  <c r="E60" i="4"/>
  <c r="F60" i="4" s="1"/>
  <c r="Q60" i="4"/>
  <c r="I82" i="4"/>
  <c r="J138" i="7"/>
  <c r="C140" i="7"/>
  <c r="D140" i="7" s="1"/>
  <c r="F140" i="7" s="1"/>
  <c r="H56" i="11" l="1"/>
  <c r="C57" i="11"/>
  <c r="D57" i="11" s="1"/>
  <c r="H56" i="14"/>
  <c r="C57" i="14"/>
  <c r="J57" i="13"/>
  <c r="F57" i="13"/>
  <c r="K57" i="13"/>
  <c r="I140" i="7"/>
  <c r="E139" i="7"/>
  <c r="G139" i="7" s="1"/>
  <c r="C83" i="4" s="1"/>
  <c r="D57" i="14" l="1"/>
  <c r="E57" i="11"/>
  <c r="E57" i="14"/>
  <c r="F57" i="14" s="1"/>
  <c r="G57" i="13"/>
  <c r="C58" i="13"/>
  <c r="W60" i="4"/>
  <c r="K60" i="4"/>
  <c r="L60" i="4" s="1"/>
  <c r="I83" i="4"/>
  <c r="J139" i="7"/>
  <c r="C141" i="7"/>
  <c r="D141" i="7" s="1"/>
  <c r="F141" i="7" s="1"/>
  <c r="G57" i="11" l="1"/>
  <c r="F57" i="11"/>
  <c r="M57" i="11" s="1"/>
  <c r="L57" i="11"/>
  <c r="D58" i="13"/>
  <c r="E58" i="13" s="1"/>
  <c r="E61" i="4"/>
  <c r="F61" i="4" s="1"/>
  <c r="Q61" i="4"/>
  <c r="L57" i="14"/>
  <c r="M57" i="14"/>
  <c r="G57" i="14"/>
  <c r="I141" i="7"/>
  <c r="E140" i="7"/>
  <c r="G140" i="7" s="1"/>
  <c r="C84" i="4" s="1"/>
  <c r="H57" i="11" l="1"/>
  <c r="C58" i="11"/>
  <c r="D58" i="11" s="1"/>
  <c r="H57" i="14"/>
  <c r="C58" i="14"/>
  <c r="J58" i="13"/>
  <c r="K58" i="13"/>
  <c r="F58" i="13"/>
  <c r="J140" i="7"/>
  <c r="I84" i="4"/>
  <c r="C142" i="7"/>
  <c r="D142" i="7" s="1"/>
  <c r="F142" i="7" s="1"/>
  <c r="D58" i="14" l="1"/>
  <c r="E58" i="11"/>
  <c r="E58" i="14"/>
  <c r="F58" i="14" s="1"/>
  <c r="G58" i="13"/>
  <c r="C59" i="13"/>
  <c r="W61" i="4"/>
  <c r="K61" i="4"/>
  <c r="L61" i="4" s="1"/>
  <c r="I142" i="7"/>
  <c r="E141" i="7"/>
  <c r="G141" i="7" s="1"/>
  <c r="C85" i="4" s="1"/>
  <c r="G58" i="11" l="1"/>
  <c r="F58" i="11"/>
  <c r="M58" i="11" s="1"/>
  <c r="L58" i="11"/>
  <c r="D59" i="13"/>
  <c r="E59" i="13" s="1"/>
  <c r="L58" i="14"/>
  <c r="M58" i="14"/>
  <c r="G58" i="14"/>
  <c r="E62" i="4"/>
  <c r="F62" i="4" s="1"/>
  <c r="Q62" i="4"/>
  <c r="I85" i="4"/>
  <c r="J141" i="7"/>
  <c r="C143" i="7"/>
  <c r="D143" i="7" s="1"/>
  <c r="F143" i="7" s="1"/>
  <c r="H58" i="11" l="1"/>
  <c r="C59" i="11"/>
  <c r="D59" i="11" s="1"/>
  <c r="H58" i="14"/>
  <c r="C59" i="14"/>
  <c r="J59" i="13"/>
  <c r="K59" i="13"/>
  <c r="F59" i="13"/>
  <c r="I143" i="7"/>
  <c r="E142" i="7"/>
  <c r="G142" i="7" s="1"/>
  <c r="C86" i="4" s="1"/>
  <c r="D59" i="14" l="1"/>
  <c r="E59" i="11"/>
  <c r="E59" i="14"/>
  <c r="F59" i="14" s="1"/>
  <c r="G59" i="13"/>
  <c r="C60" i="13"/>
  <c r="W62" i="4"/>
  <c r="K62" i="4"/>
  <c r="L62" i="4" s="1"/>
  <c r="I86" i="4"/>
  <c r="J142" i="7"/>
  <c r="C144" i="7"/>
  <c r="D144" i="7" s="1"/>
  <c r="F144" i="7" s="1"/>
  <c r="L59" i="11" l="1"/>
  <c r="F59" i="11"/>
  <c r="M59" i="11" s="1"/>
  <c r="G59" i="11"/>
  <c r="D60" i="13"/>
  <c r="E60" i="13" s="1"/>
  <c r="E63" i="4"/>
  <c r="F63" i="4" s="1"/>
  <c r="Q63" i="4"/>
  <c r="L59" i="14"/>
  <c r="M59" i="14"/>
  <c r="G59" i="14"/>
  <c r="I144" i="7"/>
  <c r="E143" i="7"/>
  <c r="G143" i="7" s="1"/>
  <c r="C87" i="4" s="1"/>
  <c r="H59" i="11" l="1"/>
  <c r="C60" i="11"/>
  <c r="D60" i="11" s="1"/>
  <c r="H59" i="14"/>
  <c r="C60" i="14"/>
  <c r="J60" i="13"/>
  <c r="F60" i="13"/>
  <c r="K60" i="13"/>
  <c r="J143" i="7"/>
  <c r="I87" i="4"/>
  <c r="C145" i="7"/>
  <c r="D145" i="7" s="1"/>
  <c r="F145" i="7" s="1"/>
  <c r="D60" i="14" l="1"/>
  <c r="E60" i="11"/>
  <c r="G60" i="13"/>
  <c r="C61" i="13"/>
  <c r="E60" i="14"/>
  <c r="F60" i="14" s="1"/>
  <c r="W63" i="4"/>
  <c r="K63" i="4"/>
  <c r="L63" i="4" s="1"/>
  <c r="I145" i="7"/>
  <c r="E144" i="7"/>
  <c r="G144" i="7" s="1"/>
  <c r="C88" i="4" s="1"/>
  <c r="G60" i="11" l="1"/>
  <c r="F60" i="11"/>
  <c r="M60" i="11" s="1"/>
  <c r="L60" i="11"/>
  <c r="L60" i="14"/>
  <c r="G60" i="14"/>
  <c r="M60" i="14"/>
  <c r="D61" i="13"/>
  <c r="E61" i="13" s="1"/>
  <c r="E64" i="4"/>
  <c r="F64" i="4" s="1"/>
  <c r="Q64" i="4"/>
  <c r="I88" i="4"/>
  <c r="J144" i="7"/>
  <c r="C146" i="7"/>
  <c r="D146" i="7" s="1"/>
  <c r="F146" i="7" s="1"/>
  <c r="H60" i="11" l="1"/>
  <c r="C61" i="11"/>
  <c r="D61" i="11" s="1"/>
  <c r="J61" i="13"/>
  <c r="K61" i="13"/>
  <c r="F61" i="13"/>
  <c r="H60" i="14"/>
  <c r="C61" i="14"/>
  <c r="I146" i="7"/>
  <c r="E145" i="7"/>
  <c r="G145" i="7" s="1"/>
  <c r="C89" i="4" s="1"/>
  <c r="D61" i="14" l="1"/>
  <c r="E61" i="11"/>
  <c r="G61" i="13"/>
  <c r="C62" i="13"/>
  <c r="E61" i="14"/>
  <c r="F61" i="14" s="1"/>
  <c r="W64" i="4"/>
  <c r="K64" i="4"/>
  <c r="L64" i="4" s="1"/>
  <c r="I89" i="4"/>
  <c r="J145" i="7"/>
  <c r="C147" i="7"/>
  <c r="D147" i="7" s="1"/>
  <c r="F147" i="7" s="1"/>
  <c r="L61" i="11" l="1"/>
  <c r="G61" i="11"/>
  <c r="F61" i="11"/>
  <c r="M61" i="11" s="1"/>
  <c r="L61" i="14"/>
  <c r="G61" i="14"/>
  <c r="M61" i="14"/>
  <c r="D62" i="13"/>
  <c r="E62" i="13" s="1"/>
  <c r="E65" i="4"/>
  <c r="F65" i="4" s="1"/>
  <c r="Q65" i="4"/>
  <c r="I147" i="7"/>
  <c r="E146" i="7"/>
  <c r="G146" i="7" s="1"/>
  <c r="C90" i="4" s="1"/>
  <c r="H61" i="11" l="1"/>
  <c r="C62" i="11"/>
  <c r="D62" i="11" s="1"/>
  <c r="H61" i="14"/>
  <c r="C62" i="14"/>
  <c r="J62" i="13"/>
  <c r="F62" i="13"/>
  <c r="K62" i="13"/>
  <c r="J146" i="7"/>
  <c r="I90" i="4"/>
  <c r="C148" i="7"/>
  <c r="D148" i="7" s="1"/>
  <c r="F148" i="7" s="1"/>
  <c r="D62" i="14" l="1"/>
  <c r="E62" i="11"/>
  <c r="G62" i="13"/>
  <c r="C63" i="13"/>
  <c r="E62" i="14"/>
  <c r="F62" i="14" s="1"/>
  <c r="W65" i="4"/>
  <c r="K65" i="4"/>
  <c r="L65" i="4" s="1"/>
  <c r="I148" i="7"/>
  <c r="E147" i="7"/>
  <c r="G147" i="7" s="1"/>
  <c r="C91" i="4" s="1"/>
  <c r="L62" i="11" l="1"/>
  <c r="G62" i="11"/>
  <c r="F62" i="11"/>
  <c r="M62" i="11" s="1"/>
  <c r="L62" i="14"/>
  <c r="M62" i="14"/>
  <c r="G62" i="14"/>
  <c r="D63" i="13"/>
  <c r="E63" i="13" s="1"/>
  <c r="E66" i="4"/>
  <c r="F66" i="4" s="1"/>
  <c r="Q66" i="4"/>
  <c r="I91" i="4"/>
  <c r="J147" i="7"/>
  <c r="C149" i="7"/>
  <c r="D149" i="7" s="1"/>
  <c r="F149" i="7" s="1"/>
  <c r="H62" i="11" l="1"/>
  <c r="C63" i="11"/>
  <c r="D63" i="11" s="1"/>
  <c r="J63" i="13"/>
  <c r="K63" i="13"/>
  <c r="F63" i="13"/>
  <c r="H62" i="14"/>
  <c r="C63" i="14"/>
  <c r="I149" i="7"/>
  <c r="E148" i="7"/>
  <c r="G148" i="7" s="1"/>
  <c r="C92" i="4" s="1"/>
  <c r="D63" i="14" l="1"/>
  <c r="E63" i="11"/>
  <c r="G63" i="13"/>
  <c r="C64" i="13"/>
  <c r="E63" i="14"/>
  <c r="F63" i="14" s="1"/>
  <c r="K66" i="4"/>
  <c r="L66" i="4" s="1"/>
  <c r="W66" i="4"/>
  <c r="I92" i="4"/>
  <c r="J148" i="7"/>
  <c r="C150" i="7"/>
  <c r="D150" i="7" s="1"/>
  <c r="F150" i="7" s="1"/>
  <c r="L63" i="11" l="1"/>
  <c r="G63" i="11"/>
  <c r="F63" i="11"/>
  <c r="M63" i="11" s="1"/>
  <c r="L63" i="14"/>
  <c r="G63" i="14"/>
  <c r="M63" i="14"/>
  <c r="D64" i="13"/>
  <c r="E64" i="13" s="1"/>
  <c r="E67" i="4"/>
  <c r="F67" i="4" s="1"/>
  <c r="Q67" i="4"/>
  <c r="I150" i="7"/>
  <c r="E149" i="7"/>
  <c r="G149" i="7" s="1"/>
  <c r="C93" i="4" s="1"/>
  <c r="H63" i="11" l="1"/>
  <c r="C64" i="11"/>
  <c r="D64" i="11" s="1"/>
  <c r="H63" i="14"/>
  <c r="C64" i="14"/>
  <c r="J64" i="13"/>
  <c r="K64" i="13"/>
  <c r="F64" i="13"/>
  <c r="J149" i="7"/>
  <c r="I93" i="4"/>
  <c r="C151" i="7"/>
  <c r="D151" i="7" s="1"/>
  <c r="F151" i="7" s="1"/>
  <c r="D64" i="14" l="1"/>
  <c r="E64" i="11"/>
  <c r="E64" i="14"/>
  <c r="F64" i="14" s="1"/>
  <c r="G64" i="13"/>
  <c r="C65" i="13"/>
  <c r="W67" i="4"/>
  <c r="K67" i="4"/>
  <c r="L67" i="4" s="1"/>
  <c r="I151" i="7"/>
  <c r="E150" i="7"/>
  <c r="G150" i="7" s="1"/>
  <c r="C94" i="4" s="1"/>
  <c r="F64" i="11" l="1"/>
  <c r="M64" i="11" s="1"/>
  <c r="L64" i="11"/>
  <c r="G64" i="11"/>
  <c r="D65" i="13"/>
  <c r="E65" i="13" s="1"/>
  <c r="L64" i="14"/>
  <c r="G64" i="14"/>
  <c r="M64" i="14"/>
  <c r="E68" i="4"/>
  <c r="F68" i="4" s="1"/>
  <c r="Q68" i="4"/>
  <c r="I94" i="4"/>
  <c r="J150" i="7"/>
  <c r="C152" i="7"/>
  <c r="D152" i="7" s="1"/>
  <c r="F152" i="7" s="1"/>
  <c r="H64" i="11" l="1"/>
  <c r="C65" i="11"/>
  <c r="D65" i="11" s="1"/>
  <c r="H64" i="14"/>
  <c r="C65" i="14"/>
  <c r="J65" i="13"/>
  <c r="K65" i="13"/>
  <c r="F65" i="13"/>
  <c r="I152" i="7"/>
  <c r="E151" i="7"/>
  <c r="G151" i="7" s="1"/>
  <c r="C95" i="4" s="1"/>
  <c r="D65" i="14" l="1"/>
  <c r="E65" i="11"/>
  <c r="G65" i="13"/>
  <c r="C66" i="13"/>
  <c r="E65" i="14"/>
  <c r="F65" i="14" s="1"/>
  <c r="K68" i="4"/>
  <c r="L68" i="4" s="1"/>
  <c r="W68" i="4"/>
  <c r="I95" i="4"/>
  <c r="J151" i="7"/>
  <c r="C153" i="7"/>
  <c r="D153" i="7" s="1"/>
  <c r="F153" i="7" s="1"/>
  <c r="L65" i="11" l="1"/>
  <c r="G65" i="11"/>
  <c r="F65" i="11"/>
  <c r="M65" i="11" s="1"/>
  <c r="L65" i="14"/>
  <c r="M65" i="14"/>
  <c r="G65" i="14"/>
  <c r="D66" i="13"/>
  <c r="E66" i="13" s="1"/>
  <c r="E69" i="4"/>
  <c r="F69" i="4" s="1"/>
  <c r="Q69" i="4"/>
  <c r="I153" i="7"/>
  <c r="E152" i="7"/>
  <c r="G152" i="7" s="1"/>
  <c r="C96" i="4" s="1"/>
  <c r="H65" i="11" l="1"/>
  <c r="C66" i="11"/>
  <c r="D66" i="11" s="1"/>
  <c r="H65" i="14"/>
  <c r="C66" i="14"/>
  <c r="J66" i="13"/>
  <c r="F66" i="13"/>
  <c r="K66" i="13"/>
  <c r="J152" i="7"/>
  <c r="I96" i="4"/>
  <c r="C154" i="7"/>
  <c r="D154" i="7" s="1"/>
  <c r="F154" i="7" s="1"/>
  <c r="D66" i="14" l="1"/>
  <c r="E66" i="11"/>
  <c r="G66" i="13"/>
  <c r="C67" i="13"/>
  <c r="E66" i="14"/>
  <c r="F66" i="14" s="1"/>
  <c r="W69" i="4"/>
  <c r="K69" i="4"/>
  <c r="L69" i="4" s="1"/>
  <c r="I154" i="7"/>
  <c r="E153" i="7"/>
  <c r="G153" i="7" s="1"/>
  <c r="C97" i="4" s="1"/>
  <c r="L66" i="11" l="1"/>
  <c r="G66" i="11"/>
  <c r="F66" i="11"/>
  <c r="M66" i="11" s="1"/>
  <c r="L66" i="14"/>
  <c r="M66" i="14"/>
  <c r="G66" i="14"/>
  <c r="D67" i="13"/>
  <c r="E67" i="13" s="1"/>
  <c r="E70" i="4"/>
  <c r="F70" i="4" s="1"/>
  <c r="Q70" i="4"/>
  <c r="I97" i="4"/>
  <c r="J153" i="7"/>
  <c r="C155" i="7"/>
  <c r="D155" i="7" s="1"/>
  <c r="F155" i="7" s="1"/>
  <c r="H66" i="11" l="1"/>
  <c r="C67" i="11"/>
  <c r="D67" i="11" s="1"/>
  <c r="J67" i="13"/>
  <c r="F67" i="13"/>
  <c r="K67" i="13"/>
  <c r="H66" i="14"/>
  <c r="C67" i="14"/>
  <c r="I155" i="7"/>
  <c r="E154" i="7"/>
  <c r="G154" i="7" s="1"/>
  <c r="C98" i="4" s="1"/>
  <c r="D67" i="14" l="1"/>
  <c r="E67" i="11"/>
  <c r="G67" i="13"/>
  <c r="C68" i="13"/>
  <c r="E67" i="14"/>
  <c r="F67" i="14" s="1"/>
  <c r="W70" i="4"/>
  <c r="K70" i="4"/>
  <c r="L70" i="4" s="1"/>
  <c r="I98" i="4"/>
  <c r="J154" i="7"/>
  <c r="C156" i="7"/>
  <c r="D156" i="7" s="1"/>
  <c r="F156" i="7" s="1"/>
  <c r="L67" i="11" l="1"/>
  <c r="G67" i="11"/>
  <c r="F67" i="11"/>
  <c r="M67" i="11" s="1"/>
  <c r="L67" i="14"/>
  <c r="M67" i="14"/>
  <c r="G67" i="14"/>
  <c r="D68" i="13"/>
  <c r="E68" i="13" s="1"/>
  <c r="E71" i="4"/>
  <c r="F71" i="4" s="1"/>
  <c r="Q71" i="4"/>
  <c r="I156" i="7"/>
  <c r="E155" i="7"/>
  <c r="G155" i="7" s="1"/>
  <c r="C99" i="4" s="1"/>
  <c r="H67" i="11" l="1"/>
  <c r="C68" i="11"/>
  <c r="D68" i="11" s="1"/>
  <c r="H67" i="14"/>
  <c r="C68" i="14"/>
  <c r="J68" i="13"/>
  <c r="F68" i="13"/>
  <c r="K68" i="13"/>
  <c r="I99" i="4"/>
  <c r="J155" i="7"/>
  <c r="C157" i="7"/>
  <c r="D157" i="7" s="1"/>
  <c r="F157" i="7" s="1"/>
  <c r="D68" i="14" l="1"/>
  <c r="E68" i="11"/>
  <c r="G68" i="13"/>
  <c r="C69" i="13"/>
  <c r="E68" i="14"/>
  <c r="F68" i="14" s="1"/>
  <c r="W71" i="4"/>
  <c r="K71" i="4"/>
  <c r="L71" i="4" s="1"/>
  <c r="I157" i="7"/>
  <c r="E156" i="7"/>
  <c r="G156" i="7" s="1"/>
  <c r="C100" i="4" s="1"/>
  <c r="L68" i="11" l="1"/>
  <c r="G68" i="11"/>
  <c r="F68" i="11"/>
  <c r="M68" i="11" s="1"/>
  <c r="L68" i="14"/>
  <c r="G68" i="14"/>
  <c r="M68" i="14"/>
  <c r="D69" i="13"/>
  <c r="E69" i="13" s="1"/>
  <c r="E72" i="4"/>
  <c r="F72" i="4" s="1"/>
  <c r="Q72" i="4"/>
  <c r="J156" i="7"/>
  <c r="I100" i="4"/>
  <c r="C158" i="7"/>
  <c r="D158" i="7" s="1"/>
  <c r="F158" i="7" s="1"/>
  <c r="H68" i="11" l="1"/>
  <c r="C69" i="11"/>
  <c r="D69" i="11" s="1"/>
  <c r="J69" i="13"/>
  <c r="K69" i="13"/>
  <c r="F69" i="13"/>
  <c r="H68" i="14"/>
  <c r="C69" i="14"/>
  <c r="I158" i="7"/>
  <c r="E157" i="7"/>
  <c r="D69" i="14" l="1"/>
  <c r="E69" i="11"/>
  <c r="G69" i="13"/>
  <c r="C70" i="13"/>
  <c r="E69" i="14"/>
  <c r="F69" i="14" s="1"/>
  <c r="W72" i="4"/>
  <c r="K72" i="4"/>
  <c r="L72" i="4" s="1"/>
  <c r="G157" i="7"/>
  <c r="C101" i="4" s="1"/>
  <c r="J157" i="7"/>
  <c r="C159" i="7"/>
  <c r="D159" i="7" s="1"/>
  <c r="F159" i="7" s="1"/>
  <c r="L69" i="11" l="1"/>
  <c r="G69" i="11"/>
  <c r="F69" i="11"/>
  <c r="M69" i="11" s="1"/>
  <c r="L69" i="14"/>
  <c r="M69" i="14"/>
  <c r="G69" i="14"/>
  <c r="D70" i="13"/>
  <c r="E70" i="13" s="1"/>
  <c r="E73" i="4"/>
  <c r="F73" i="4" s="1"/>
  <c r="Q73" i="4"/>
  <c r="I159" i="7"/>
  <c r="I101" i="4"/>
  <c r="E158" i="7"/>
  <c r="G158" i="7" s="1"/>
  <c r="C102" i="4" s="1"/>
  <c r="H69" i="11" l="1"/>
  <c r="C70" i="11"/>
  <c r="D70" i="11" s="1"/>
  <c r="J70" i="13"/>
  <c r="F70" i="13"/>
  <c r="K70" i="13"/>
  <c r="H69" i="14"/>
  <c r="C70" i="14"/>
  <c r="I102" i="4"/>
  <c r="J158" i="7"/>
  <c r="C160" i="7"/>
  <c r="D160" i="7" s="1"/>
  <c r="F160" i="7" s="1"/>
  <c r="D70" i="14" l="1"/>
  <c r="E70" i="11"/>
  <c r="W73" i="4"/>
  <c r="K73" i="4"/>
  <c r="L73" i="4" s="1"/>
  <c r="G70" i="13"/>
  <c r="C71" i="13"/>
  <c r="E70" i="14"/>
  <c r="F70" i="14" s="1"/>
  <c r="I160" i="7"/>
  <c r="E159" i="7"/>
  <c r="G159" i="7" s="1"/>
  <c r="C103" i="4" s="1"/>
  <c r="L70" i="11" l="1"/>
  <c r="G70" i="11"/>
  <c r="F70" i="11"/>
  <c r="M70" i="11" s="1"/>
  <c r="L70" i="14"/>
  <c r="G70" i="14"/>
  <c r="M70" i="14"/>
  <c r="D71" i="13"/>
  <c r="E71" i="13" s="1"/>
  <c r="E74" i="4"/>
  <c r="F74" i="4" s="1"/>
  <c r="Q74" i="4"/>
  <c r="I103" i="4"/>
  <c r="J159" i="7"/>
  <c r="C161" i="7"/>
  <c r="D161" i="7" s="1"/>
  <c r="F161" i="7" s="1"/>
  <c r="H70" i="11" l="1"/>
  <c r="C71" i="11"/>
  <c r="D71" i="11" s="1"/>
  <c r="J71" i="13"/>
  <c r="F71" i="13"/>
  <c r="K71" i="13"/>
  <c r="H70" i="14"/>
  <c r="C71" i="14"/>
  <c r="I161" i="7"/>
  <c r="E160" i="7"/>
  <c r="G160" i="7" s="1"/>
  <c r="C104" i="4" s="1"/>
  <c r="D71" i="14" l="1"/>
  <c r="E71" i="11"/>
  <c r="G71" i="13"/>
  <c r="C72" i="13"/>
  <c r="E71" i="14"/>
  <c r="F71" i="14" s="1"/>
  <c r="W74" i="4"/>
  <c r="K74" i="4"/>
  <c r="L74" i="4" s="1"/>
  <c r="I104" i="4"/>
  <c r="J160" i="7"/>
  <c r="C162" i="7"/>
  <c r="D162" i="7" s="1"/>
  <c r="F162" i="7" s="1"/>
  <c r="L71" i="11" l="1"/>
  <c r="G71" i="11"/>
  <c r="F71" i="11"/>
  <c r="M71" i="11" s="1"/>
  <c r="L71" i="14"/>
  <c r="G71" i="14"/>
  <c r="M71" i="14"/>
  <c r="D72" i="13"/>
  <c r="E72" i="13" s="1"/>
  <c r="E75" i="4"/>
  <c r="F75" i="4" s="1"/>
  <c r="Q75" i="4"/>
  <c r="I162" i="7"/>
  <c r="E161" i="7"/>
  <c r="G161" i="7" s="1"/>
  <c r="C105" i="4" s="1"/>
  <c r="H71" i="11" l="1"/>
  <c r="C72" i="11"/>
  <c r="D72" i="11" s="1"/>
  <c r="G6" i="4" s="1"/>
  <c r="C6" i="16" s="1"/>
  <c r="J11" i="16" s="1"/>
  <c r="H71" i="14"/>
  <c r="C72" i="14"/>
  <c r="J72" i="13"/>
  <c r="N11" i="13" s="1"/>
  <c r="F72" i="13"/>
  <c r="K72" i="13"/>
  <c r="O11" i="13" s="1"/>
  <c r="J161" i="7"/>
  <c r="I105" i="4"/>
  <c r="C163" i="7"/>
  <c r="D163" i="7" s="1"/>
  <c r="F163" i="7" s="1"/>
  <c r="D72" i="14" l="1"/>
  <c r="E72" i="11"/>
  <c r="G72" i="13"/>
  <c r="C73" i="13"/>
  <c r="E72" i="14"/>
  <c r="F72" i="14" s="1"/>
  <c r="K75" i="4"/>
  <c r="L75" i="4" s="1"/>
  <c r="W75" i="4"/>
  <c r="I163" i="7"/>
  <c r="E162" i="7"/>
  <c r="G162" i="7" s="1"/>
  <c r="C106" i="4" s="1"/>
  <c r="F72" i="11" l="1"/>
  <c r="M72" i="11" s="1"/>
  <c r="Q11" i="11" s="1"/>
  <c r="G72" i="11"/>
  <c r="L72" i="11"/>
  <c r="P11" i="11" s="1"/>
  <c r="L72" i="14"/>
  <c r="P11" i="14" s="1"/>
  <c r="G72" i="14"/>
  <c r="M72" i="14"/>
  <c r="Q11" i="14" s="1"/>
  <c r="D73" i="13"/>
  <c r="E73" i="13" s="1"/>
  <c r="E76" i="4"/>
  <c r="F76" i="4" s="1"/>
  <c r="Q76" i="4"/>
  <c r="I106" i="4"/>
  <c r="J162" i="7"/>
  <c r="C164" i="7"/>
  <c r="D164" i="7" s="1"/>
  <c r="F164" i="7" s="1"/>
  <c r="H72" i="11" l="1"/>
  <c r="C73" i="11"/>
  <c r="D73" i="11" s="1"/>
  <c r="J73" i="13"/>
  <c r="K73" i="13"/>
  <c r="F73" i="13"/>
  <c r="H72" i="14"/>
  <c r="C73" i="14"/>
  <c r="I164" i="7"/>
  <c r="E163" i="7"/>
  <c r="G163" i="7" s="1"/>
  <c r="C107" i="4" s="1"/>
  <c r="D73" i="14" l="1"/>
  <c r="E73" i="11"/>
  <c r="O16" i="4"/>
  <c r="G7" i="4" s="1"/>
  <c r="C7" i="16" s="1"/>
  <c r="J12" i="16" s="1"/>
  <c r="U16" i="4"/>
  <c r="G73" i="13"/>
  <c r="C74" i="13"/>
  <c r="E73" i="14"/>
  <c r="F73" i="14" s="1"/>
  <c r="W76" i="4"/>
  <c r="K76" i="4"/>
  <c r="L76" i="4" s="1"/>
  <c r="I107" i="4"/>
  <c r="J163" i="7"/>
  <c r="C165" i="7"/>
  <c r="D165" i="7" s="1"/>
  <c r="F165" i="7" s="1"/>
  <c r="X16" i="4" l="1"/>
  <c r="R16" i="4"/>
  <c r="L73" i="11"/>
  <c r="F73" i="11"/>
  <c r="M73" i="11" s="1"/>
  <c r="G73" i="11"/>
  <c r="L73" i="14"/>
  <c r="G73" i="14"/>
  <c r="M73" i="14"/>
  <c r="D74" i="13"/>
  <c r="E74" i="13" s="1"/>
  <c r="E77" i="4"/>
  <c r="F77" i="4" s="1"/>
  <c r="Q77" i="4"/>
  <c r="I165" i="7"/>
  <c r="E164" i="7"/>
  <c r="G164" i="7" s="1"/>
  <c r="C108" i="4" s="1"/>
  <c r="C74" i="11" l="1"/>
  <c r="D74" i="11" s="1"/>
  <c r="H73" i="11"/>
  <c r="H73" i="14"/>
  <c r="C74" i="14"/>
  <c r="J74" i="13"/>
  <c r="F74" i="13"/>
  <c r="K74" i="13"/>
  <c r="I108" i="4"/>
  <c r="J164" i="7"/>
  <c r="C166" i="7"/>
  <c r="D166" i="7" s="1"/>
  <c r="F166" i="7" s="1"/>
  <c r="D74" i="14" l="1"/>
  <c r="O17" i="4"/>
  <c r="R17" i="4" s="1"/>
  <c r="U17" i="4"/>
  <c r="E74" i="11"/>
  <c r="E74" i="14"/>
  <c r="F74" i="14" s="1"/>
  <c r="G74" i="13"/>
  <c r="C75" i="13"/>
  <c r="K77" i="4"/>
  <c r="L77" i="4" s="1"/>
  <c r="W77" i="4"/>
  <c r="I166" i="7"/>
  <c r="E165" i="7"/>
  <c r="G165" i="7" s="1"/>
  <c r="C109" i="4" s="1"/>
  <c r="X17" i="4" l="1"/>
  <c r="G74" i="11"/>
  <c r="F74" i="11"/>
  <c r="M74" i="11" s="1"/>
  <c r="L74" i="11"/>
  <c r="E78" i="4"/>
  <c r="F78" i="4" s="1"/>
  <c r="Q78" i="4"/>
  <c r="L74" i="14"/>
  <c r="G74" i="14"/>
  <c r="M74" i="14"/>
  <c r="D75" i="13"/>
  <c r="E75" i="13" s="1"/>
  <c r="J165" i="7"/>
  <c r="I109" i="4"/>
  <c r="C167" i="7"/>
  <c r="D167" i="7" s="1"/>
  <c r="F167" i="7" s="1"/>
  <c r="H74" i="11" l="1"/>
  <c r="C75" i="11"/>
  <c r="D75" i="11" s="1"/>
  <c r="H74" i="14"/>
  <c r="C75" i="14"/>
  <c r="J75" i="13"/>
  <c r="F75" i="13"/>
  <c r="K75" i="13"/>
  <c r="I167" i="7"/>
  <c r="E166" i="7"/>
  <c r="D75" i="14" l="1"/>
  <c r="E75" i="11"/>
  <c r="O18" i="4"/>
  <c r="R18" i="4" s="1"/>
  <c r="U18" i="4"/>
  <c r="E75" i="14"/>
  <c r="F75" i="14" s="1"/>
  <c r="G75" i="13"/>
  <c r="C76" i="13"/>
  <c r="W78" i="4"/>
  <c r="K78" i="4"/>
  <c r="L78" i="4" s="1"/>
  <c r="G166" i="7"/>
  <c r="C110" i="4" s="1"/>
  <c r="J166" i="7"/>
  <c r="X18" i="4" l="1"/>
  <c r="G75" i="11"/>
  <c r="F75" i="11"/>
  <c r="M75" i="11" s="1"/>
  <c r="L75" i="11"/>
  <c r="E79" i="4"/>
  <c r="F79" i="4" s="1"/>
  <c r="Q79" i="4"/>
  <c r="D76" i="13"/>
  <c r="E76" i="13" s="1"/>
  <c r="L75" i="14"/>
  <c r="G75" i="14"/>
  <c r="M75" i="14"/>
  <c r="I110" i="4"/>
  <c r="C168" i="7"/>
  <c r="D168" i="7" s="1"/>
  <c r="F168" i="7" s="1"/>
  <c r="C76" i="11" l="1"/>
  <c r="D76" i="11" s="1"/>
  <c r="H75" i="11"/>
  <c r="J76" i="13"/>
  <c r="F76" i="13"/>
  <c r="K76" i="13"/>
  <c r="H75" i="14"/>
  <c r="C76" i="14"/>
  <c r="I168" i="7"/>
  <c r="E167" i="7"/>
  <c r="D76" i="14" l="1"/>
  <c r="O19" i="4"/>
  <c r="R19" i="4" s="1"/>
  <c r="U19" i="4"/>
  <c r="X19" i="4" s="1"/>
  <c r="E76" i="11"/>
  <c r="G76" i="13"/>
  <c r="C77" i="13"/>
  <c r="E76" i="14"/>
  <c r="F76" i="14" s="1"/>
  <c r="W79" i="4"/>
  <c r="K79" i="4"/>
  <c r="L79" i="4" s="1"/>
  <c r="G167" i="7"/>
  <c r="C111" i="4" s="1"/>
  <c r="J167" i="7"/>
  <c r="C169" i="7"/>
  <c r="D169" i="7" s="1"/>
  <c r="F169" i="7" s="1"/>
  <c r="L76" i="11" l="1"/>
  <c r="G76" i="11"/>
  <c r="F76" i="11"/>
  <c r="M76" i="11" s="1"/>
  <c r="D77" i="13"/>
  <c r="E77" i="13" s="1"/>
  <c r="L76" i="14"/>
  <c r="M76" i="14"/>
  <c r="G76" i="14"/>
  <c r="E80" i="4"/>
  <c r="F80" i="4" s="1"/>
  <c r="Q80" i="4"/>
  <c r="I169" i="7"/>
  <c r="I111" i="4"/>
  <c r="E168" i="7"/>
  <c r="G168" i="7" s="1"/>
  <c r="C112" i="4" s="1"/>
  <c r="H76" i="11" l="1"/>
  <c r="C77" i="11"/>
  <c r="D77" i="11" s="1"/>
  <c r="H76" i="14"/>
  <c r="C77" i="14"/>
  <c r="J77" i="13"/>
  <c r="K77" i="13"/>
  <c r="F77" i="13"/>
  <c r="I112" i="4"/>
  <c r="J168" i="7"/>
  <c r="C170" i="7"/>
  <c r="D170" i="7" s="1"/>
  <c r="F170" i="7" s="1"/>
  <c r="D77" i="14" l="1"/>
  <c r="U20" i="4"/>
  <c r="X20" i="4" s="1"/>
  <c r="O20" i="4"/>
  <c r="R20" i="4" s="1"/>
  <c r="E77" i="11"/>
  <c r="E77" i="14"/>
  <c r="F77" i="14" s="1"/>
  <c r="G77" i="13"/>
  <c r="C78" i="13"/>
  <c r="W80" i="4"/>
  <c r="K80" i="4"/>
  <c r="L80" i="4" s="1"/>
  <c r="I170" i="7"/>
  <c r="E169" i="7"/>
  <c r="G169" i="7" s="1"/>
  <c r="C113" i="4" s="1"/>
  <c r="G77" i="11" l="1"/>
  <c r="F77" i="11"/>
  <c r="M77" i="11" s="1"/>
  <c r="L77" i="11"/>
  <c r="D78" i="13"/>
  <c r="E78" i="13" s="1"/>
  <c r="E81" i="4"/>
  <c r="F81" i="4" s="1"/>
  <c r="Q81" i="4"/>
  <c r="L77" i="14"/>
  <c r="M77" i="14"/>
  <c r="G77" i="14"/>
  <c r="J169" i="7"/>
  <c r="I113" i="4"/>
  <c r="C171" i="7"/>
  <c r="D171" i="7" s="1"/>
  <c r="F171" i="7" s="1"/>
  <c r="H77" i="11" l="1"/>
  <c r="C78" i="11"/>
  <c r="D78" i="11" s="1"/>
  <c r="H77" i="14"/>
  <c r="C78" i="14"/>
  <c r="J78" i="13"/>
  <c r="K78" i="13"/>
  <c r="F78" i="13"/>
  <c r="I171" i="7"/>
  <c r="E170" i="7"/>
  <c r="D78" i="14" l="1"/>
  <c r="E78" i="11"/>
  <c r="U21" i="4"/>
  <c r="X21" i="4" s="1"/>
  <c r="O21" i="4"/>
  <c r="R21" i="4" s="1"/>
  <c r="E78" i="14"/>
  <c r="F78" i="14" s="1"/>
  <c r="G78" i="13"/>
  <c r="C79" i="13"/>
  <c r="K81" i="4"/>
  <c r="L81" i="4" s="1"/>
  <c r="W81" i="4"/>
  <c r="G170" i="7"/>
  <c r="C114" i="4" s="1"/>
  <c r="J170" i="7"/>
  <c r="C172" i="7"/>
  <c r="D172" i="7" s="1"/>
  <c r="F172" i="7" s="1"/>
  <c r="G78" i="11" l="1"/>
  <c r="F78" i="11"/>
  <c r="M78" i="11" s="1"/>
  <c r="L78" i="11"/>
  <c r="D79" i="13"/>
  <c r="E79" i="13" s="1"/>
  <c r="E82" i="4"/>
  <c r="F82" i="4" s="1"/>
  <c r="Q82" i="4"/>
  <c r="L78" i="14"/>
  <c r="M78" i="14"/>
  <c r="G78" i="14"/>
  <c r="I172" i="7"/>
  <c r="I114" i="4"/>
  <c r="E171" i="7"/>
  <c r="G171" i="7" s="1"/>
  <c r="C115" i="4" s="1"/>
  <c r="H78" i="11" l="1"/>
  <c r="C79" i="11"/>
  <c r="D79" i="11" s="1"/>
  <c r="H78" i="14"/>
  <c r="C79" i="14"/>
  <c r="J79" i="13"/>
  <c r="F79" i="13"/>
  <c r="K79" i="13"/>
  <c r="I115" i="4"/>
  <c r="J171" i="7"/>
  <c r="C173" i="7"/>
  <c r="D173" i="7" s="1"/>
  <c r="F173" i="7" s="1"/>
  <c r="D79" i="14" l="1"/>
  <c r="O22" i="4"/>
  <c r="R22" i="4" s="1"/>
  <c r="U22" i="4"/>
  <c r="X22" i="4" s="1"/>
  <c r="E79" i="11"/>
  <c r="G79" i="13"/>
  <c r="C80" i="13"/>
  <c r="E79" i="14"/>
  <c r="F79" i="14" s="1"/>
  <c r="K82" i="4"/>
  <c r="L82" i="4" s="1"/>
  <c r="W82" i="4"/>
  <c r="I173" i="7"/>
  <c r="E172" i="7"/>
  <c r="G172" i="7" s="1"/>
  <c r="C116" i="4" s="1"/>
  <c r="G79" i="11" l="1"/>
  <c r="F79" i="11"/>
  <c r="M79" i="11" s="1"/>
  <c r="L79" i="11"/>
  <c r="L79" i="14"/>
  <c r="M79" i="14"/>
  <c r="G79" i="14"/>
  <c r="D80" i="13"/>
  <c r="E80" i="13" s="1"/>
  <c r="E83" i="4"/>
  <c r="F83" i="4" s="1"/>
  <c r="Q83" i="4"/>
  <c r="I116" i="4"/>
  <c r="J172" i="7"/>
  <c r="C174" i="7"/>
  <c r="D174" i="7" s="1"/>
  <c r="F174" i="7" s="1"/>
  <c r="C80" i="11" l="1"/>
  <c r="D80" i="11" s="1"/>
  <c r="H79" i="11"/>
  <c r="J80" i="13"/>
  <c r="K80" i="13"/>
  <c r="F80" i="13"/>
  <c r="H79" i="14"/>
  <c r="C80" i="14"/>
  <c r="I174" i="7"/>
  <c r="E173" i="7"/>
  <c r="G173" i="7" s="1"/>
  <c r="C117" i="4" s="1"/>
  <c r="D80" i="14" l="1"/>
  <c r="O23" i="4"/>
  <c r="R23" i="4" s="1"/>
  <c r="U23" i="4"/>
  <c r="X23" i="4" s="1"/>
  <c r="E80" i="11"/>
  <c r="G80" i="13"/>
  <c r="C81" i="13"/>
  <c r="E80" i="14"/>
  <c r="F80" i="14" s="1"/>
  <c r="K83" i="4"/>
  <c r="L83" i="4" s="1"/>
  <c r="W83" i="4"/>
  <c r="I117" i="4"/>
  <c r="J173" i="7"/>
  <c r="C175" i="7"/>
  <c r="D175" i="7" s="1"/>
  <c r="F175" i="7" s="1"/>
  <c r="L80" i="11" l="1"/>
  <c r="G80" i="11"/>
  <c r="F80" i="11"/>
  <c r="M80" i="11" s="1"/>
  <c r="L80" i="14"/>
  <c r="G80" i="14"/>
  <c r="M80" i="14"/>
  <c r="D81" i="13"/>
  <c r="E81" i="13" s="1"/>
  <c r="E84" i="4"/>
  <c r="F84" i="4" s="1"/>
  <c r="Q84" i="4"/>
  <c r="I175" i="7"/>
  <c r="E174" i="7"/>
  <c r="G174" i="7" s="1"/>
  <c r="C118" i="4" s="1"/>
  <c r="H80" i="11" l="1"/>
  <c r="C81" i="11"/>
  <c r="D81" i="11" s="1"/>
  <c r="H80" i="14"/>
  <c r="C81" i="14"/>
  <c r="J81" i="13"/>
  <c r="F81" i="13"/>
  <c r="K81" i="13"/>
  <c r="I118" i="4"/>
  <c r="J174" i="7"/>
  <c r="C176" i="7"/>
  <c r="D176" i="7" s="1"/>
  <c r="F176" i="7" s="1"/>
  <c r="D81" i="14" l="1"/>
  <c r="E81" i="11"/>
  <c r="U24" i="4"/>
  <c r="X24" i="4" s="1"/>
  <c r="O24" i="4"/>
  <c r="R24" i="4" s="1"/>
  <c r="G81" i="13"/>
  <c r="C82" i="13"/>
  <c r="E81" i="14"/>
  <c r="F81" i="14" s="1"/>
  <c r="K84" i="4"/>
  <c r="L84" i="4" s="1"/>
  <c r="W84" i="4"/>
  <c r="I176" i="7"/>
  <c r="E175" i="7"/>
  <c r="G175" i="7" s="1"/>
  <c r="C119" i="4" s="1"/>
  <c r="L81" i="11" l="1"/>
  <c r="F81" i="11"/>
  <c r="M81" i="11" s="1"/>
  <c r="G81" i="11"/>
  <c r="L81" i="14"/>
  <c r="M81" i="14"/>
  <c r="G81" i="14"/>
  <c r="D82" i="13"/>
  <c r="E82" i="13" s="1"/>
  <c r="E85" i="4"/>
  <c r="F85" i="4" s="1"/>
  <c r="Q85" i="4"/>
  <c r="I119" i="4"/>
  <c r="J175" i="7"/>
  <c r="C177" i="7"/>
  <c r="D177" i="7" s="1"/>
  <c r="F177" i="7" s="1"/>
  <c r="H81" i="11" l="1"/>
  <c r="C82" i="11"/>
  <c r="D82" i="11" s="1"/>
  <c r="J82" i="13"/>
  <c r="F82" i="13"/>
  <c r="K82" i="13"/>
  <c r="H81" i="14"/>
  <c r="C82" i="14"/>
  <c r="I177" i="7"/>
  <c r="E176" i="7"/>
  <c r="G176" i="7" s="1"/>
  <c r="C120" i="4" s="1"/>
  <c r="D82" i="14" l="1"/>
  <c r="E82" i="11"/>
  <c r="U25" i="4"/>
  <c r="X25" i="4" s="1"/>
  <c r="O25" i="4"/>
  <c r="R25" i="4" s="1"/>
  <c r="G82" i="13"/>
  <c r="C83" i="13"/>
  <c r="E82" i="14"/>
  <c r="F82" i="14" s="1"/>
  <c r="W85" i="4"/>
  <c r="K85" i="4"/>
  <c r="L85" i="4" s="1"/>
  <c r="I120" i="4"/>
  <c r="J176" i="7"/>
  <c r="C178" i="7"/>
  <c r="D178" i="7" s="1"/>
  <c r="F178" i="7" s="1"/>
  <c r="L82" i="11" l="1"/>
  <c r="G82" i="11"/>
  <c r="F82" i="11"/>
  <c r="M82" i="11" s="1"/>
  <c r="D83" i="13"/>
  <c r="E83" i="13" s="1"/>
  <c r="L82" i="14"/>
  <c r="M82" i="14"/>
  <c r="G82" i="14"/>
  <c r="E86" i="4"/>
  <c r="F86" i="4" s="1"/>
  <c r="Q86" i="4"/>
  <c r="I178" i="7"/>
  <c r="E177" i="7"/>
  <c r="G177" i="7" s="1"/>
  <c r="C121" i="4" s="1"/>
  <c r="H82" i="11" l="1"/>
  <c r="C83" i="11"/>
  <c r="D83" i="11" s="1"/>
  <c r="H82" i="14"/>
  <c r="C83" i="14"/>
  <c r="J83" i="13"/>
  <c r="F83" i="13"/>
  <c r="K83" i="13"/>
  <c r="I121" i="4"/>
  <c r="J177" i="7"/>
  <c r="C179" i="7"/>
  <c r="D179" i="7" s="1"/>
  <c r="F179" i="7" s="1"/>
  <c r="D83" i="14" l="1"/>
  <c r="E83" i="11"/>
  <c r="O26" i="4"/>
  <c r="R26" i="4" s="1"/>
  <c r="U26" i="4"/>
  <c r="X26" i="4" s="1"/>
  <c r="G83" i="13"/>
  <c r="C84" i="13"/>
  <c r="E83" i="14"/>
  <c r="F83" i="14" s="1"/>
  <c r="W86" i="4"/>
  <c r="K86" i="4"/>
  <c r="L86" i="4" s="1"/>
  <c r="I179" i="7"/>
  <c r="E178" i="7"/>
  <c r="G178" i="7" s="1"/>
  <c r="C122" i="4" s="1"/>
  <c r="L83" i="11" l="1"/>
  <c r="G83" i="11"/>
  <c r="F83" i="11"/>
  <c r="M83" i="11" s="1"/>
  <c r="L83" i="14"/>
  <c r="M83" i="14"/>
  <c r="G83" i="14"/>
  <c r="D84" i="13"/>
  <c r="E84" i="13" s="1"/>
  <c r="E87" i="4"/>
  <c r="F87" i="4" s="1"/>
  <c r="Q87" i="4"/>
  <c r="J178" i="7"/>
  <c r="I122" i="4"/>
  <c r="C180" i="7"/>
  <c r="D180" i="7" s="1"/>
  <c r="F180" i="7" s="1"/>
  <c r="H83" i="11" l="1"/>
  <c r="C84" i="11"/>
  <c r="D84" i="11" s="1"/>
  <c r="J84" i="13"/>
  <c r="F84" i="13"/>
  <c r="K84" i="13"/>
  <c r="H83" i="14"/>
  <c r="C84" i="14"/>
  <c r="I180" i="7"/>
  <c r="E179" i="7"/>
  <c r="D84" i="14" l="1"/>
  <c r="E84" i="11"/>
  <c r="O27" i="4"/>
  <c r="R27" i="4" s="1"/>
  <c r="U27" i="4"/>
  <c r="X27" i="4" s="1"/>
  <c r="K87" i="4"/>
  <c r="L87" i="4" s="1"/>
  <c r="W87" i="4"/>
  <c r="G84" i="13"/>
  <c r="C85" i="13"/>
  <c r="E84" i="14"/>
  <c r="F84" i="14" s="1"/>
  <c r="G179" i="7"/>
  <c r="C123" i="4" s="1"/>
  <c r="J179" i="7"/>
  <c r="C181" i="7"/>
  <c r="D181" i="7" s="1"/>
  <c r="F181" i="7" s="1"/>
  <c r="L84" i="11" l="1"/>
  <c r="G84" i="11"/>
  <c r="F84" i="11"/>
  <c r="M84" i="11" s="1"/>
  <c r="D85" i="13"/>
  <c r="E85" i="13" s="1"/>
  <c r="E88" i="4"/>
  <c r="F88" i="4" s="1"/>
  <c r="Q88" i="4"/>
  <c r="L84" i="14"/>
  <c r="M84" i="14"/>
  <c r="G84" i="14"/>
  <c r="I181" i="7"/>
  <c r="I123" i="4"/>
  <c r="E180" i="7"/>
  <c r="G180" i="7" s="1"/>
  <c r="C124" i="4" s="1"/>
  <c r="H84" i="11" l="1"/>
  <c r="C85" i="11"/>
  <c r="D85" i="11" s="1"/>
  <c r="H84" i="14"/>
  <c r="C85" i="14"/>
  <c r="J85" i="13"/>
  <c r="K85" i="13"/>
  <c r="F85" i="13"/>
  <c r="I124" i="4"/>
  <c r="J180" i="7"/>
  <c r="C182" i="7"/>
  <c r="D182" i="7" s="1"/>
  <c r="F182" i="7" s="1"/>
  <c r="D85" i="14" l="1"/>
  <c r="E85" i="11"/>
  <c r="O28" i="4"/>
  <c r="R28" i="4" s="1"/>
  <c r="U28" i="4"/>
  <c r="X28" i="4" s="1"/>
  <c r="G85" i="13"/>
  <c r="C86" i="13"/>
  <c r="E85" i="14"/>
  <c r="F85" i="14" s="1"/>
  <c r="W88" i="4"/>
  <c r="K88" i="4"/>
  <c r="L88" i="4" s="1"/>
  <c r="I182" i="7"/>
  <c r="E181" i="7"/>
  <c r="G181" i="7" s="1"/>
  <c r="C125" i="4" s="1"/>
  <c r="L85" i="11" l="1"/>
  <c r="F85" i="11"/>
  <c r="M85" i="11" s="1"/>
  <c r="G85" i="11"/>
  <c r="D86" i="13"/>
  <c r="E86" i="13" s="1"/>
  <c r="E89" i="4"/>
  <c r="F89" i="4" s="1"/>
  <c r="Q89" i="4"/>
  <c r="L85" i="14"/>
  <c r="M85" i="14"/>
  <c r="G85" i="14"/>
  <c r="I125" i="4"/>
  <c r="J181" i="7"/>
  <c r="C183" i="7"/>
  <c r="D183" i="7" s="1"/>
  <c r="F183" i="7" s="1"/>
  <c r="H85" i="11" l="1"/>
  <c r="C86" i="11"/>
  <c r="D86" i="11" s="1"/>
  <c r="H85" i="14"/>
  <c r="C86" i="14"/>
  <c r="J86" i="13"/>
  <c r="K86" i="13"/>
  <c r="F86" i="13"/>
  <c r="I183" i="7"/>
  <c r="E182" i="7"/>
  <c r="G182" i="7" s="1"/>
  <c r="C126" i="4" s="1"/>
  <c r="D86" i="14" l="1"/>
  <c r="E86" i="11"/>
  <c r="U29" i="4"/>
  <c r="X29" i="4" s="1"/>
  <c r="O29" i="4"/>
  <c r="R29" i="4" s="1"/>
  <c r="G86" i="13"/>
  <c r="C87" i="13"/>
  <c r="E86" i="14"/>
  <c r="F86" i="14" s="1"/>
  <c r="W89" i="4"/>
  <c r="K89" i="4"/>
  <c r="L89" i="4" s="1"/>
  <c r="I126" i="4"/>
  <c r="J182" i="7"/>
  <c r="C184" i="7"/>
  <c r="D184" i="7" s="1"/>
  <c r="F184" i="7" s="1"/>
  <c r="L86" i="11" l="1"/>
  <c r="G86" i="11"/>
  <c r="F86" i="11"/>
  <c r="M86" i="11" s="1"/>
  <c r="L86" i="14"/>
  <c r="G86" i="14"/>
  <c r="M86" i="14"/>
  <c r="D87" i="13"/>
  <c r="E87" i="13" s="1"/>
  <c r="E90" i="4"/>
  <c r="F90" i="4" s="1"/>
  <c r="Q90" i="4"/>
  <c r="I184" i="7"/>
  <c r="E183" i="7"/>
  <c r="G183" i="7" s="1"/>
  <c r="C127" i="4" s="1"/>
  <c r="H86" i="11" l="1"/>
  <c r="C87" i="11"/>
  <c r="D87" i="11" s="1"/>
  <c r="H86" i="14"/>
  <c r="C87" i="14"/>
  <c r="J87" i="13"/>
  <c r="F87" i="13"/>
  <c r="K87" i="13"/>
  <c r="J183" i="7"/>
  <c r="I127" i="4"/>
  <c r="C185" i="7"/>
  <c r="D185" i="7" s="1"/>
  <c r="F185" i="7" s="1"/>
  <c r="D87" i="14" l="1"/>
  <c r="E87" i="11"/>
  <c r="O30" i="4"/>
  <c r="R30" i="4" s="1"/>
  <c r="U30" i="4"/>
  <c r="X30" i="4" s="1"/>
  <c r="G87" i="13"/>
  <c r="C88" i="13"/>
  <c r="E87" i="14"/>
  <c r="F87" i="14" s="1"/>
  <c r="W90" i="4"/>
  <c r="K90" i="4"/>
  <c r="L90" i="4" s="1"/>
  <c r="I185" i="7"/>
  <c r="E184" i="7"/>
  <c r="G184" i="7" s="1"/>
  <c r="C128" i="4" s="1"/>
  <c r="L87" i="11" l="1"/>
  <c r="F87" i="11"/>
  <c r="M87" i="11" s="1"/>
  <c r="G87" i="11"/>
  <c r="L87" i="14"/>
  <c r="G87" i="14"/>
  <c r="M87" i="14"/>
  <c r="D88" i="13"/>
  <c r="E88" i="13" s="1"/>
  <c r="E91" i="4"/>
  <c r="F91" i="4" s="1"/>
  <c r="Q91" i="4"/>
  <c r="I128" i="4"/>
  <c r="J184" i="7"/>
  <c r="C186" i="7"/>
  <c r="D186" i="7" s="1"/>
  <c r="F186" i="7" s="1"/>
  <c r="H87" i="11" l="1"/>
  <c r="C88" i="11"/>
  <c r="D88" i="11" s="1"/>
  <c r="J88" i="13"/>
  <c r="F88" i="13"/>
  <c r="K88" i="13"/>
  <c r="H87" i="14"/>
  <c r="C88" i="14"/>
  <c r="I186" i="7"/>
  <c r="E185" i="7"/>
  <c r="G185" i="7" s="1"/>
  <c r="C129" i="4" s="1"/>
  <c r="D88" i="14" l="1"/>
  <c r="E88" i="11"/>
  <c r="O31" i="4"/>
  <c r="R31" i="4" s="1"/>
  <c r="U31" i="4"/>
  <c r="X31" i="4" s="1"/>
  <c r="G88" i="13"/>
  <c r="C89" i="13"/>
  <c r="E88" i="14"/>
  <c r="F88" i="14" s="1"/>
  <c r="W91" i="4"/>
  <c r="K91" i="4"/>
  <c r="L91" i="4" s="1"/>
  <c r="I129" i="4"/>
  <c r="J185" i="7"/>
  <c r="C187" i="7"/>
  <c r="D187" i="7" s="1"/>
  <c r="F187" i="7" s="1"/>
  <c r="L88" i="11" l="1"/>
  <c r="G88" i="11"/>
  <c r="F88" i="11"/>
  <c r="M88" i="11" s="1"/>
  <c r="D89" i="13"/>
  <c r="E89" i="13" s="1"/>
  <c r="L88" i="14"/>
  <c r="G88" i="14"/>
  <c r="M88" i="14"/>
  <c r="E92" i="4"/>
  <c r="F92" i="4" s="1"/>
  <c r="Q92" i="4"/>
  <c r="I187" i="7"/>
  <c r="E186" i="7"/>
  <c r="G186" i="7" s="1"/>
  <c r="C130" i="4" s="1"/>
  <c r="H88" i="11" l="1"/>
  <c r="C89" i="11"/>
  <c r="D89" i="11" s="1"/>
  <c r="J89" i="13"/>
  <c r="F89" i="13"/>
  <c r="K89" i="13"/>
  <c r="H88" i="14"/>
  <c r="C89" i="14"/>
  <c r="I130" i="4"/>
  <c r="J186" i="7"/>
  <c r="C188" i="7"/>
  <c r="D188" i="7" s="1"/>
  <c r="F188" i="7" s="1"/>
  <c r="D89" i="14" l="1"/>
  <c r="E89" i="11"/>
  <c r="O32" i="4"/>
  <c r="R32" i="4" s="1"/>
  <c r="U32" i="4"/>
  <c r="X32" i="4" s="1"/>
  <c r="W92" i="4"/>
  <c r="K92" i="4"/>
  <c r="L92" i="4" s="1"/>
  <c r="G89" i="13"/>
  <c r="C90" i="13"/>
  <c r="E89" i="14"/>
  <c r="F89" i="14" s="1"/>
  <c r="I188" i="7"/>
  <c r="E187" i="7"/>
  <c r="G187" i="7" s="1"/>
  <c r="C131" i="4" s="1"/>
  <c r="L89" i="11" l="1"/>
  <c r="G89" i="11"/>
  <c r="F89" i="11"/>
  <c r="M89" i="11" s="1"/>
  <c r="E93" i="4"/>
  <c r="F93" i="4" s="1"/>
  <c r="Q93" i="4"/>
  <c r="L89" i="14"/>
  <c r="G89" i="14"/>
  <c r="M89" i="14"/>
  <c r="D90" i="13"/>
  <c r="E90" i="13" s="1"/>
  <c r="J187" i="7"/>
  <c r="I131" i="4"/>
  <c r="C189" i="7"/>
  <c r="D189" i="7" s="1"/>
  <c r="F189" i="7" s="1"/>
  <c r="H89" i="11" l="1"/>
  <c r="C90" i="11"/>
  <c r="D90" i="11" s="1"/>
  <c r="H89" i="14"/>
  <c r="C90" i="14"/>
  <c r="J90" i="13"/>
  <c r="K90" i="13"/>
  <c r="F90" i="13"/>
  <c r="I189" i="7"/>
  <c r="E188" i="7"/>
  <c r="D90" i="14" l="1"/>
  <c r="E90" i="11"/>
  <c r="O33" i="4"/>
  <c r="R33" i="4" s="1"/>
  <c r="U33" i="4"/>
  <c r="X33" i="4" s="1"/>
  <c r="G90" i="13"/>
  <c r="C91" i="13"/>
  <c r="E90" i="14"/>
  <c r="F90" i="14" s="1"/>
  <c r="K93" i="4"/>
  <c r="L93" i="4" s="1"/>
  <c r="W93" i="4"/>
  <c r="G188" i="7"/>
  <c r="C132" i="4" s="1"/>
  <c r="J188" i="7"/>
  <c r="C190" i="7"/>
  <c r="D190" i="7" s="1"/>
  <c r="F190" i="7" s="1"/>
  <c r="L90" i="11" l="1"/>
  <c r="G90" i="11"/>
  <c r="F90" i="11"/>
  <c r="M90" i="11" s="1"/>
  <c r="L90" i="14"/>
  <c r="G90" i="14"/>
  <c r="M90" i="14"/>
  <c r="D91" i="13"/>
  <c r="E91" i="13" s="1"/>
  <c r="E94" i="4"/>
  <c r="F94" i="4" s="1"/>
  <c r="Q94" i="4"/>
  <c r="I190" i="7"/>
  <c r="I132" i="4"/>
  <c r="E189" i="7"/>
  <c r="G189" i="7" s="1"/>
  <c r="C133" i="4" s="1"/>
  <c r="H90" i="11" l="1"/>
  <c r="C91" i="11"/>
  <c r="D91" i="11" s="1"/>
  <c r="J91" i="13"/>
  <c r="K91" i="13"/>
  <c r="F91" i="13"/>
  <c r="H90" i="14"/>
  <c r="C91" i="14"/>
  <c r="I133" i="4"/>
  <c r="J189" i="7"/>
  <c r="C191" i="7"/>
  <c r="D191" i="7" s="1"/>
  <c r="F191" i="7" s="1"/>
  <c r="D91" i="14" l="1"/>
  <c r="E91" i="11"/>
  <c r="U34" i="4"/>
  <c r="X34" i="4" s="1"/>
  <c r="O34" i="4"/>
  <c r="R34" i="4" s="1"/>
  <c r="G91" i="13"/>
  <c r="C92" i="13"/>
  <c r="E91" i="14"/>
  <c r="F91" i="14" s="1"/>
  <c r="K94" i="4"/>
  <c r="L94" i="4" s="1"/>
  <c r="W94" i="4"/>
  <c r="I191" i="7"/>
  <c r="E190" i="7"/>
  <c r="G190" i="7" s="1"/>
  <c r="C134" i="4" s="1"/>
  <c r="L91" i="11" l="1"/>
  <c r="G91" i="11"/>
  <c r="F91" i="11"/>
  <c r="M91" i="11" s="1"/>
  <c r="D92" i="13"/>
  <c r="E92" i="13" s="1"/>
  <c r="E95" i="4"/>
  <c r="F95" i="4" s="1"/>
  <c r="Q95" i="4"/>
  <c r="L91" i="14"/>
  <c r="G91" i="14"/>
  <c r="M91" i="14"/>
  <c r="I134" i="4"/>
  <c r="J190" i="7"/>
  <c r="C192" i="7"/>
  <c r="D192" i="7" s="1"/>
  <c r="F192" i="7" s="1"/>
  <c r="H91" i="11" l="1"/>
  <c r="C92" i="11"/>
  <c r="D92" i="11" s="1"/>
  <c r="H91" i="14"/>
  <c r="C92" i="14"/>
  <c r="J92" i="13"/>
  <c r="F92" i="13"/>
  <c r="K92" i="13"/>
  <c r="I192" i="7"/>
  <c r="E191" i="7"/>
  <c r="G191" i="7" s="1"/>
  <c r="C135" i="4" s="1"/>
  <c r="D92" i="14" l="1"/>
  <c r="E92" i="11"/>
  <c r="O35" i="4"/>
  <c r="R35" i="4" s="1"/>
  <c r="U35" i="4"/>
  <c r="X35" i="4" s="1"/>
  <c r="E92" i="14"/>
  <c r="F92" i="14" s="1"/>
  <c r="G92" i="13"/>
  <c r="C93" i="13"/>
  <c r="K95" i="4"/>
  <c r="L95" i="4" s="1"/>
  <c r="W95" i="4"/>
  <c r="I135" i="4"/>
  <c r="J191" i="7"/>
  <c r="C193" i="7"/>
  <c r="D193" i="7" s="1"/>
  <c r="F193" i="7" s="1"/>
  <c r="L92" i="11" l="1"/>
  <c r="G92" i="11"/>
  <c r="F92" i="11"/>
  <c r="M92" i="11" s="1"/>
  <c r="D93" i="13"/>
  <c r="E93" i="13" s="1"/>
  <c r="E96" i="4"/>
  <c r="F96" i="4" s="1"/>
  <c r="Q96" i="4"/>
  <c r="L92" i="14"/>
  <c r="G92" i="14"/>
  <c r="M92" i="14"/>
  <c r="I193" i="7"/>
  <c r="E192" i="7"/>
  <c r="G192" i="7" s="1"/>
  <c r="C136" i="4" s="1"/>
  <c r="H92" i="11" l="1"/>
  <c r="C93" i="11"/>
  <c r="D93" i="11" s="1"/>
  <c r="H92" i="14"/>
  <c r="C93" i="14"/>
  <c r="J93" i="13"/>
  <c r="F93" i="13"/>
  <c r="K93" i="13"/>
  <c r="I136" i="4"/>
  <c r="J192" i="7"/>
  <c r="C194" i="7"/>
  <c r="D194" i="7" s="1"/>
  <c r="F194" i="7" s="1"/>
  <c r="D93" i="14" l="1"/>
  <c r="E93" i="11"/>
  <c r="O36" i="4"/>
  <c r="R36" i="4" s="1"/>
  <c r="U36" i="4"/>
  <c r="X36" i="4" s="1"/>
  <c r="E93" i="14"/>
  <c r="F93" i="14" s="1"/>
  <c r="G93" i="13"/>
  <c r="C94" i="13"/>
  <c r="W96" i="4"/>
  <c r="K96" i="4"/>
  <c r="L96" i="4" s="1"/>
  <c r="I194" i="7"/>
  <c r="E193" i="7"/>
  <c r="G193" i="7" s="1"/>
  <c r="C137" i="4" s="1"/>
  <c r="L93" i="11" l="1"/>
  <c r="F93" i="11"/>
  <c r="M93" i="11" s="1"/>
  <c r="G93" i="11"/>
  <c r="L93" i="14"/>
  <c r="G93" i="14"/>
  <c r="M93" i="14"/>
  <c r="E97" i="4"/>
  <c r="F97" i="4" s="1"/>
  <c r="Q97" i="4"/>
  <c r="D94" i="13"/>
  <c r="E94" i="13" s="1"/>
  <c r="I137" i="4"/>
  <c r="J193" i="7"/>
  <c r="C195" i="7"/>
  <c r="D195" i="7" s="1"/>
  <c r="F195" i="7" s="1"/>
  <c r="H93" i="11" l="1"/>
  <c r="C94" i="11"/>
  <c r="D94" i="11" s="1"/>
  <c r="J94" i="13"/>
  <c r="F94" i="13"/>
  <c r="K94" i="13"/>
  <c r="H93" i="14"/>
  <c r="C94" i="14"/>
  <c r="I195" i="7"/>
  <c r="E194" i="7"/>
  <c r="G194" i="7" s="1"/>
  <c r="C138" i="4" s="1"/>
  <c r="D94" i="14" l="1"/>
  <c r="E94" i="11"/>
  <c r="U37" i="4"/>
  <c r="X37" i="4" s="1"/>
  <c r="O37" i="4"/>
  <c r="R37" i="4" s="1"/>
  <c r="G94" i="13"/>
  <c r="C95" i="13"/>
  <c r="E94" i="14"/>
  <c r="F94" i="14" s="1"/>
  <c r="K97" i="4"/>
  <c r="L97" i="4" s="1"/>
  <c r="W97" i="4"/>
  <c r="I138" i="4"/>
  <c r="J194" i="7"/>
  <c r="C196" i="7"/>
  <c r="D196" i="7" s="1"/>
  <c r="F196" i="7" s="1"/>
  <c r="L94" i="11" l="1"/>
  <c r="G94" i="11"/>
  <c r="F94" i="11"/>
  <c r="M94" i="11" s="1"/>
  <c r="D95" i="13"/>
  <c r="E95" i="13" s="1"/>
  <c r="L94" i="14"/>
  <c r="G94" i="14"/>
  <c r="M94" i="14"/>
  <c r="E98" i="4"/>
  <c r="F98" i="4" s="1"/>
  <c r="Q98" i="4"/>
  <c r="I196" i="7"/>
  <c r="E195" i="7"/>
  <c r="G195" i="7" s="1"/>
  <c r="C139" i="4" s="1"/>
  <c r="H94" i="11" l="1"/>
  <c r="C95" i="11"/>
  <c r="D95" i="11" s="1"/>
  <c r="J95" i="13"/>
  <c r="K95" i="13"/>
  <c r="F95" i="13"/>
  <c r="H94" i="14"/>
  <c r="C95" i="14"/>
  <c r="I139" i="4"/>
  <c r="J195" i="7"/>
  <c r="C197" i="7"/>
  <c r="D197" i="7" s="1"/>
  <c r="F197" i="7" s="1"/>
  <c r="D95" i="14" l="1"/>
  <c r="E95" i="11"/>
  <c r="U38" i="4"/>
  <c r="X38" i="4" s="1"/>
  <c r="O38" i="4"/>
  <c r="R38" i="4" s="1"/>
  <c r="K98" i="4"/>
  <c r="L98" i="4" s="1"/>
  <c r="W98" i="4"/>
  <c r="G95" i="13"/>
  <c r="C96" i="13"/>
  <c r="E95" i="14"/>
  <c r="F95" i="14" s="1"/>
  <c r="I197" i="7"/>
  <c r="E196" i="7"/>
  <c r="G196" i="7" s="1"/>
  <c r="C140" i="4" s="1"/>
  <c r="L95" i="11" l="1"/>
  <c r="G95" i="11"/>
  <c r="F95" i="11"/>
  <c r="M95" i="11" s="1"/>
  <c r="D96" i="13"/>
  <c r="E96" i="13" s="1"/>
  <c r="E99" i="4"/>
  <c r="F99" i="4" s="1"/>
  <c r="Q99" i="4"/>
  <c r="L95" i="14"/>
  <c r="G95" i="14"/>
  <c r="M95" i="14"/>
  <c r="I140" i="4"/>
  <c r="J196" i="7"/>
  <c r="C198" i="7"/>
  <c r="D198" i="7" s="1"/>
  <c r="F198" i="7" s="1"/>
  <c r="H95" i="11" l="1"/>
  <c r="C96" i="11"/>
  <c r="D96" i="11" s="1"/>
  <c r="H95" i="14"/>
  <c r="C96" i="14"/>
  <c r="J96" i="13"/>
  <c r="K96" i="13"/>
  <c r="F96" i="13"/>
  <c r="I198" i="7"/>
  <c r="E197" i="7"/>
  <c r="G197" i="7" s="1"/>
  <c r="C141" i="4" s="1"/>
  <c r="D96" i="14" l="1"/>
  <c r="E96" i="11"/>
  <c r="O39" i="4"/>
  <c r="R39" i="4" s="1"/>
  <c r="U39" i="4"/>
  <c r="X39" i="4" s="1"/>
  <c r="E96" i="14"/>
  <c r="F96" i="14" s="1"/>
  <c r="G96" i="13"/>
  <c r="C97" i="13"/>
  <c r="W99" i="4"/>
  <c r="K99" i="4"/>
  <c r="L99" i="4" s="1"/>
  <c r="I141" i="4"/>
  <c r="J197" i="7"/>
  <c r="C199" i="7"/>
  <c r="D199" i="7" s="1"/>
  <c r="F199" i="7" s="1"/>
  <c r="L96" i="11" l="1"/>
  <c r="G96" i="11"/>
  <c r="F96" i="11"/>
  <c r="M96" i="11" s="1"/>
  <c r="D97" i="13"/>
  <c r="E97" i="13" s="1"/>
  <c r="E100" i="4"/>
  <c r="F100" i="4" s="1"/>
  <c r="Q100" i="4"/>
  <c r="L96" i="14"/>
  <c r="G96" i="14"/>
  <c r="M96" i="14"/>
  <c r="I199" i="7"/>
  <c r="E198" i="7"/>
  <c r="G198" i="7" s="1"/>
  <c r="C142" i="4" s="1"/>
  <c r="H96" i="11" l="1"/>
  <c r="C97" i="11"/>
  <c r="D97" i="11" s="1"/>
  <c r="H96" i="14"/>
  <c r="C97" i="14"/>
  <c r="J97" i="13"/>
  <c r="F97" i="13"/>
  <c r="K97" i="13"/>
  <c r="I142" i="4"/>
  <c r="J198" i="7"/>
  <c r="C200" i="7"/>
  <c r="D200" i="7" s="1"/>
  <c r="F200" i="7" s="1"/>
  <c r="D97" i="14" l="1"/>
  <c r="E97" i="11"/>
  <c r="O40" i="4"/>
  <c r="R40" i="4" s="1"/>
  <c r="U40" i="4"/>
  <c r="X40" i="4" s="1"/>
  <c r="G97" i="13"/>
  <c r="C98" i="13"/>
  <c r="E97" i="14"/>
  <c r="F97" i="14" s="1"/>
  <c r="W100" i="4"/>
  <c r="K100" i="4"/>
  <c r="L100" i="4" s="1"/>
  <c r="I200" i="7"/>
  <c r="E199" i="7"/>
  <c r="G199" i="7" s="1"/>
  <c r="C143" i="4" s="1"/>
  <c r="L97" i="11" l="1"/>
  <c r="G97" i="11"/>
  <c r="F97" i="11"/>
  <c r="M97" i="11" s="1"/>
  <c r="L97" i="14"/>
  <c r="G97" i="14"/>
  <c r="M97" i="14"/>
  <c r="D98" i="13"/>
  <c r="E98" i="13" s="1"/>
  <c r="E101" i="4"/>
  <c r="F101" i="4" s="1"/>
  <c r="Q101" i="4"/>
  <c r="J199" i="7"/>
  <c r="I143" i="4"/>
  <c r="C201" i="7"/>
  <c r="D201" i="7" s="1"/>
  <c r="F201" i="7" s="1"/>
  <c r="H97" i="11" l="1"/>
  <c r="C98" i="11"/>
  <c r="D98" i="11" s="1"/>
  <c r="J98" i="13"/>
  <c r="F98" i="13"/>
  <c r="K98" i="13"/>
  <c r="H97" i="14"/>
  <c r="C98" i="14"/>
  <c r="I201" i="7"/>
  <c r="E200" i="7"/>
  <c r="D98" i="14" l="1"/>
  <c r="E98" i="11"/>
  <c r="O41" i="4"/>
  <c r="R41" i="4" s="1"/>
  <c r="U41" i="4"/>
  <c r="X41" i="4" s="1"/>
  <c r="W101" i="4"/>
  <c r="K101" i="4"/>
  <c r="L101" i="4" s="1"/>
  <c r="G98" i="13"/>
  <c r="C99" i="13"/>
  <c r="E98" i="14"/>
  <c r="F98" i="14" s="1"/>
  <c r="G200" i="7"/>
  <c r="C144" i="4" s="1"/>
  <c r="J200" i="7"/>
  <c r="C202" i="7"/>
  <c r="D202" i="7" s="1"/>
  <c r="F202" i="7" s="1"/>
  <c r="L98" i="11" l="1"/>
  <c r="G98" i="11"/>
  <c r="F98" i="11"/>
  <c r="M98" i="11" s="1"/>
  <c r="D99" i="13"/>
  <c r="E99" i="13" s="1"/>
  <c r="E102" i="4"/>
  <c r="F102" i="4" s="1"/>
  <c r="Q102" i="4"/>
  <c r="L98" i="14"/>
  <c r="G98" i="14"/>
  <c r="M98" i="14"/>
  <c r="I144" i="4"/>
  <c r="I202" i="7"/>
  <c r="E201" i="7"/>
  <c r="G201" i="7" s="1"/>
  <c r="C145" i="4" s="1"/>
  <c r="H98" i="11" l="1"/>
  <c r="C99" i="11"/>
  <c r="D99" i="11" s="1"/>
  <c r="H98" i="14"/>
  <c r="C99" i="14"/>
  <c r="J99" i="13"/>
  <c r="F99" i="13"/>
  <c r="K99" i="13"/>
  <c r="I145" i="4"/>
  <c r="J201" i="7"/>
  <c r="C203" i="7"/>
  <c r="D203" i="7" s="1"/>
  <c r="F203" i="7" s="1"/>
  <c r="D99" i="14" l="1"/>
  <c r="E99" i="11"/>
  <c r="O42" i="4"/>
  <c r="R42" i="4" s="1"/>
  <c r="U42" i="4"/>
  <c r="X42" i="4" s="1"/>
  <c r="G99" i="13"/>
  <c r="C100" i="13"/>
  <c r="E99" i="14"/>
  <c r="F99" i="14" s="1"/>
  <c r="K102" i="4"/>
  <c r="L102" i="4" s="1"/>
  <c r="W102" i="4"/>
  <c r="I203" i="7"/>
  <c r="E202" i="7"/>
  <c r="G202" i="7" s="1"/>
  <c r="C146" i="4" s="1"/>
  <c r="L99" i="11" l="1"/>
  <c r="G99" i="11"/>
  <c r="F99" i="11"/>
  <c r="M99" i="11" s="1"/>
  <c r="L99" i="14"/>
  <c r="G99" i="14"/>
  <c r="M99" i="14"/>
  <c r="D100" i="13"/>
  <c r="E100" i="13" s="1"/>
  <c r="E103" i="4"/>
  <c r="F103" i="4" s="1"/>
  <c r="Q103" i="4"/>
  <c r="I146" i="4"/>
  <c r="J202" i="7"/>
  <c r="C204" i="7"/>
  <c r="D204" i="7" s="1"/>
  <c r="F204" i="7" s="1"/>
  <c r="H99" i="11" l="1"/>
  <c r="C100" i="11"/>
  <c r="D100" i="11" s="1"/>
  <c r="J100" i="13"/>
  <c r="F100" i="13"/>
  <c r="K100" i="13"/>
  <c r="H99" i="14"/>
  <c r="C100" i="14"/>
  <c r="I204" i="7"/>
  <c r="E203" i="7"/>
  <c r="G203" i="7" s="1"/>
  <c r="C147" i="4" s="1"/>
  <c r="D100" i="14" l="1"/>
  <c r="E100" i="11"/>
  <c r="O43" i="4"/>
  <c r="R43" i="4" s="1"/>
  <c r="U43" i="4"/>
  <c r="X43" i="4" s="1"/>
  <c r="K103" i="4"/>
  <c r="L103" i="4" s="1"/>
  <c r="W103" i="4"/>
  <c r="G100" i="13"/>
  <c r="C101" i="13"/>
  <c r="E100" i="14"/>
  <c r="F100" i="14" s="1"/>
  <c r="I147" i="4"/>
  <c r="J203" i="7"/>
  <c r="C205" i="7"/>
  <c r="D205" i="7" s="1"/>
  <c r="F205" i="7" s="1"/>
  <c r="L100" i="11" l="1"/>
  <c r="G100" i="11"/>
  <c r="F100" i="11"/>
  <c r="M100" i="11" s="1"/>
  <c r="D101" i="13"/>
  <c r="E101" i="13" s="1"/>
  <c r="E104" i="4"/>
  <c r="F104" i="4" s="1"/>
  <c r="Q104" i="4"/>
  <c r="L100" i="14"/>
  <c r="G100" i="14"/>
  <c r="M100" i="14"/>
  <c r="I205" i="7"/>
  <c r="E204" i="7"/>
  <c r="G204" i="7" s="1"/>
  <c r="C148" i="4" s="1"/>
  <c r="H100" i="11" l="1"/>
  <c r="C101" i="11"/>
  <c r="D101" i="11" s="1"/>
  <c r="H100" i="14"/>
  <c r="C101" i="14"/>
  <c r="J101" i="13"/>
  <c r="F101" i="13"/>
  <c r="K101" i="13"/>
  <c r="I148" i="4"/>
  <c r="J204" i="7"/>
  <c r="C206" i="7"/>
  <c r="D206" i="7" s="1"/>
  <c r="F206" i="7" s="1"/>
  <c r="D101" i="14" l="1"/>
  <c r="E101" i="11"/>
  <c r="O44" i="4"/>
  <c r="R44" i="4" s="1"/>
  <c r="U44" i="4"/>
  <c r="X44" i="4" s="1"/>
  <c r="G101" i="13"/>
  <c r="C102" i="13"/>
  <c r="E101" i="14"/>
  <c r="F101" i="14" s="1"/>
  <c r="K104" i="4"/>
  <c r="L104" i="4" s="1"/>
  <c r="W104" i="4"/>
  <c r="I206" i="7"/>
  <c r="E205" i="7"/>
  <c r="G205" i="7" s="1"/>
  <c r="C149" i="4" s="1"/>
  <c r="L101" i="11" l="1"/>
  <c r="G101" i="11"/>
  <c r="F101" i="11"/>
  <c r="M101" i="11" s="1"/>
  <c r="L101" i="14"/>
  <c r="G101" i="14"/>
  <c r="M101" i="14"/>
  <c r="D102" i="13"/>
  <c r="E102" i="13" s="1"/>
  <c r="E105" i="4"/>
  <c r="F105" i="4" s="1"/>
  <c r="Q105" i="4"/>
  <c r="I149" i="4"/>
  <c r="J205" i="7"/>
  <c r="C207" i="7"/>
  <c r="D207" i="7" s="1"/>
  <c r="F207" i="7" s="1"/>
  <c r="H101" i="11" l="1"/>
  <c r="C102" i="11"/>
  <c r="D102" i="11" s="1"/>
  <c r="J102" i="13"/>
  <c r="F102" i="13"/>
  <c r="K102" i="13"/>
  <c r="H101" i="14"/>
  <c r="C102" i="14"/>
  <c r="I207" i="7"/>
  <c r="E206" i="7"/>
  <c r="G206" i="7" s="1"/>
  <c r="C150" i="4" s="1"/>
  <c r="D102" i="14" l="1"/>
  <c r="E102" i="11"/>
  <c r="O45" i="4"/>
  <c r="R45" i="4" s="1"/>
  <c r="U45" i="4"/>
  <c r="X45" i="4" s="1"/>
  <c r="W105" i="4"/>
  <c r="K105" i="4"/>
  <c r="L105" i="4" s="1"/>
  <c r="G102" i="13"/>
  <c r="C103" i="13"/>
  <c r="E102" i="14"/>
  <c r="F102" i="14" s="1"/>
  <c r="I150" i="4"/>
  <c r="J206" i="7"/>
  <c r="C208" i="7"/>
  <c r="D208" i="7" s="1"/>
  <c r="F208" i="7" s="1"/>
  <c r="L102" i="11" l="1"/>
  <c r="G102" i="11"/>
  <c r="F102" i="11"/>
  <c r="M102" i="11" s="1"/>
  <c r="D103" i="13"/>
  <c r="E103" i="13" s="1"/>
  <c r="E106" i="4"/>
  <c r="F106" i="4" s="1"/>
  <c r="Q106" i="4"/>
  <c r="L102" i="14"/>
  <c r="G102" i="14"/>
  <c r="M102" i="14"/>
  <c r="I208" i="7"/>
  <c r="E207" i="7"/>
  <c r="G207" i="7" s="1"/>
  <c r="C151" i="4" s="1"/>
  <c r="H102" i="11" l="1"/>
  <c r="C103" i="11"/>
  <c r="D103" i="11" s="1"/>
  <c r="H102" i="14"/>
  <c r="C103" i="14"/>
  <c r="J103" i="13"/>
  <c r="K103" i="13"/>
  <c r="F103" i="13"/>
  <c r="J207" i="7"/>
  <c r="I151" i="4"/>
  <c r="C209" i="7"/>
  <c r="D209" i="7" s="1"/>
  <c r="F209" i="7" s="1"/>
  <c r="D103" i="14" l="1"/>
  <c r="E103" i="11"/>
  <c r="O46" i="4"/>
  <c r="R46" i="4" s="1"/>
  <c r="U46" i="4"/>
  <c r="X46" i="4" s="1"/>
  <c r="E103" i="14"/>
  <c r="F103" i="14" s="1"/>
  <c r="G103" i="13"/>
  <c r="C104" i="13"/>
  <c r="K106" i="4"/>
  <c r="L106" i="4" s="1"/>
  <c r="W106" i="4"/>
  <c r="I209" i="7"/>
  <c r="E208" i="7"/>
  <c r="G208" i="7" s="1"/>
  <c r="C152" i="4" s="1"/>
  <c r="L103" i="11" l="1"/>
  <c r="G103" i="11"/>
  <c r="F103" i="11"/>
  <c r="M103" i="11" s="1"/>
  <c r="D104" i="13"/>
  <c r="E104" i="13" s="1"/>
  <c r="E107" i="4"/>
  <c r="F107" i="4" s="1"/>
  <c r="Q107" i="4"/>
  <c r="L103" i="14"/>
  <c r="G103" i="14"/>
  <c r="M103" i="14"/>
  <c r="I152" i="4"/>
  <c r="J208" i="7"/>
  <c r="C210" i="7"/>
  <c r="D210" i="7" s="1"/>
  <c r="F210" i="7" s="1"/>
  <c r="H103" i="11" l="1"/>
  <c r="C104" i="11"/>
  <c r="D104" i="11" s="1"/>
  <c r="H103" i="14"/>
  <c r="C104" i="14"/>
  <c r="J104" i="13"/>
  <c r="K104" i="13"/>
  <c r="F104" i="13"/>
  <c r="I210" i="7"/>
  <c r="E209" i="7"/>
  <c r="G209" i="7" s="1"/>
  <c r="C153" i="4" s="1"/>
  <c r="D104" i="14" l="1"/>
  <c r="E104" i="11"/>
  <c r="O47" i="4"/>
  <c r="R47" i="4" s="1"/>
  <c r="U47" i="4"/>
  <c r="X47" i="4" s="1"/>
  <c r="E104" i="14"/>
  <c r="F104" i="14" s="1"/>
  <c r="G104" i="13"/>
  <c r="C105" i="13"/>
  <c r="W107" i="4"/>
  <c r="K107" i="4"/>
  <c r="L107" i="4" s="1"/>
  <c r="I153" i="4"/>
  <c r="J209" i="7"/>
  <c r="C211" i="7"/>
  <c r="D211" i="7" s="1"/>
  <c r="F211" i="7" s="1"/>
  <c r="L104" i="11" l="1"/>
  <c r="G104" i="11"/>
  <c r="F104" i="11"/>
  <c r="M104" i="11" s="1"/>
  <c r="D105" i="13"/>
  <c r="E105" i="13" s="1"/>
  <c r="E108" i="4"/>
  <c r="F108" i="4" s="1"/>
  <c r="Q108" i="4"/>
  <c r="L104" i="14"/>
  <c r="M104" i="14"/>
  <c r="G104" i="14"/>
  <c r="I211" i="7"/>
  <c r="E210" i="7"/>
  <c r="G210" i="7" s="1"/>
  <c r="C154" i="4" s="1"/>
  <c r="H104" i="11" l="1"/>
  <c r="C105" i="11"/>
  <c r="D105" i="11" s="1"/>
  <c r="H104" i="14"/>
  <c r="C105" i="14"/>
  <c r="J105" i="13"/>
  <c r="K105" i="13"/>
  <c r="F105" i="13"/>
  <c r="J210" i="7"/>
  <c r="I154" i="4"/>
  <c r="C212" i="7"/>
  <c r="D212" i="7" s="1"/>
  <c r="F212" i="7" s="1"/>
  <c r="D105" i="14" l="1"/>
  <c r="E105" i="11"/>
  <c r="U48" i="4"/>
  <c r="X48" i="4" s="1"/>
  <c r="O48" i="4"/>
  <c r="R48" i="4" s="1"/>
  <c r="E105" i="14"/>
  <c r="F105" i="14" s="1"/>
  <c r="G105" i="13"/>
  <c r="C106" i="13"/>
  <c r="K108" i="4"/>
  <c r="L108" i="4" s="1"/>
  <c r="W108" i="4"/>
  <c r="I212" i="7"/>
  <c r="E211" i="7"/>
  <c r="L105" i="11" l="1"/>
  <c r="G105" i="11"/>
  <c r="F105" i="11"/>
  <c r="M105" i="11" s="1"/>
  <c r="D106" i="13"/>
  <c r="E106" i="13" s="1"/>
  <c r="E109" i="4"/>
  <c r="F109" i="4" s="1"/>
  <c r="Q109" i="4"/>
  <c r="L105" i="14"/>
  <c r="G105" i="14"/>
  <c r="M105" i="14"/>
  <c r="G211" i="7"/>
  <c r="C155" i="4" s="1"/>
  <c r="J211" i="7"/>
  <c r="C213" i="7"/>
  <c r="D213" i="7" s="1"/>
  <c r="F213" i="7" s="1"/>
  <c r="H105" i="11" l="1"/>
  <c r="C106" i="11"/>
  <c r="D106" i="11" s="1"/>
  <c r="H105" i="14"/>
  <c r="C106" i="14"/>
  <c r="J106" i="13"/>
  <c r="F106" i="13"/>
  <c r="K106" i="13"/>
  <c r="I213" i="7"/>
  <c r="I155" i="4"/>
  <c r="E212" i="7"/>
  <c r="G212" i="7" s="1"/>
  <c r="C156" i="4" s="1"/>
  <c r="D106" i="14" l="1"/>
  <c r="E106" i="11"/>
  <c r="U49" i="4"/>
  <c r="X49" i="4" s="1"/>
  <c r="O49" i="4"/>
  <c r="R49" i="4" s="1"/>
  <c r="G106" i="13"/>
  <c r="C107" i="13"/>
  <c r="E106" i="14"/>
  <c r="F106" i="14" s="1"/>
  <c r="W109" i="4"/>
  <c r="K109" i="4"/>
  <c r="L109" i="4" s="1"/>
  <c r="I156" i="4"/>
  <c r="J212" i="7"/>
  <c r="C214" i="7"/>
  <c r="D214" i="7" s="1"/>
  <c r="F214" i="7" s="1"/>
  <c r="L106" i="11" l="1"/>
  <c r="F106" i="11"/>
  <c r="M106" i="11" s="1"/>
  <c r="G106" i="11"/>
  <c r="L106" i="14"/>
  <c r="G106" i="14"/>
  <c r="M106" i="14"/>
  <c r="D107" i="13"/>
  <c r="E107" i="13" s="1"/>
  <c r="E110" i="4"/>
  <c r="F110" i="4" s="1"/>
  <c r="Q110" i="4"/>
  <c r="I214" i="7"/>
  <c r="E213" i="7"/>
  <c r="G213" i="7" s="1"/>
  <c r="C157" i="4" s="1"/>
  <c r="H106" i="11" l="1"/>
  <c r="C107" i="11"/>
  <c r="D107" i="11" s="1"/>
  <c r="J107" i="13"/>
  <c r="F107" i="13"/>
  <c r="K107" i="13"/>
  <c r="H106" i="14"/>
  <c r="C107" i="14"/>
  <c r="I157" i="4"/>
  <c r="J213" i="7"/>
  <c r="C215" i="7"/>
  <c r="D215" i="7" s="1"/>
  <c r="F215" i="7" s="1"/>
  <c r="D107" i="14" l="1"/>
  <c r="E107" i="11"/>
  <c r="U50" i="4"/>
  <c r="X50" i="4" s="1"/>
  <c r="O50" i="4"/>
  <c r="R50" i="4" s="1"/>
  <c r="K110" i="4"/>
  <c r="L110" i="4" s="1"/>
  <c r="W110" i="4"/>
  <c r="G107" i="13"/>
  <c r="C108" i="13"/>
  <c r="E107" i="14"/>
  <c r="F107" i="14" s="1"/>
  <c r="I215" i="7"/>
  <c r="E214" i="7"/>
  <c r="G214" i="7" s="1"/>
  <c r="C158" i="4" s="1"/>
  <c r="L107" i="11" l="1"/>
  <c r="G107" i="11"/>
  <c r="F107" i="11"/>
  <c r="M107" i="11" s="1"/>
  <c r="D108" i="13"/>
  <c r="E108" i="13" s="1"/>
  <c r="E111" i="4"/>
  <c r="F111" i="4" s="1"/>
  <c r="Q111" i="4"/>
  <c r="L107" i="14"/>
  <c r="G107" i="14"/>
  <c r="M107" i="14"/>
  <c r="I158" i="4"/>
  <c r="J214" i="7"/>
  <c r="C216" i="7"/>
  <c r="D216" i="7" s="1"/>
  <c r="F216" i="7" s="1"/>
  <c r="H107" i="11" l="1"/>
  <c r="C108" i="11"/>
  <c r="D108" i="11" s="1"/>
  <c r="H107" i="14"/>
  <c r="C108" i="14"/>
  <c r="J108" i="13"/>
  <c r="F108" i="13"/>
  <c r="K108" i="13"/>
  <c r="I216" i="7"/>
  <c r="E215" i="7"/>
  <c r="G215" i="7" s="1"/>
  <c r="C159" i="4" s="1"/>
  <c r="D108" i="14" l="1"/>
  <c r="E108" i="11"/>
  <c r="O51" i="4"/>
  <c r="R51" i="4" s="1"/>
  <c r="U51" i="4"/>
  <c r="X51" i="4" s="1"/>
  <c r="G108" i="13"/>
  <c r="C109" i="13"/>
  <c r="E108" i="14"/>
  <c r="F108" i="14" s="1"/>
  <c r="K111" i="4"/>
  <c r="L111" i="4" s="1"/>
  <c r="W111" i="4"/>
  <c r="I159" i="4"/>
  <c r="J215" i="7"/>
  <c r="C217" i="7"/>
  <c r="D217" i="7" s="1"/>
  <c r="F217" i="7" s="1"/>
  <c r="L108" i="11" l="1"/>
  <c r="G108" i="11"/>
  <c r="F108" i="11"/>
  <c r="M108" i="11" s="1"/>
  <c r="L108" i="14"/>
  <c r="G108" i="14"/>
  <c r="M108" i="14"/>
  <c r="D109" i="13"/>
  <c r="E109" i="13" s="1"/>
  <c r="E112" i="4"/>
  <c r="F112" i="4" s="1"/>
  <c r="Q112" i="4"/>
  <c r="I217" i="7"/>
  <c r="E216" i="7"/>
  <c r="G216" i="7" s="1"/>
  <c r="C160" i="4" s="1"/>
  <c r="H108" i="11" l="1"/>
  <c r="C109" i="11"/>
  <c r="D109" i="11" s="1"/>
  <c r="J109" i="13"/>
  <c r="F109" i="13"/>
  <c r="K109" i="13"/>
  <c r="H108" i="14"/>
  <c r="C109" i="14"/>
  <c r="J216" i="7"/>
  <c r="I160" i="4"/>
  <c r="C218" i="7"/>
  <c r="D218" i="7" s="1"/>
  <c r="F218" i="7" s="1"/>
  <c r="D109" i="14" l="1"/>
  <c r="E109" i="11"/>
  <c r="O52" i="4"/>
  <c r="R52" i="4" s="1"/>
  <c r="U52" i="4"/>
  <c r="X52" i="4" s="1"/>
  <c r="W112" i="4"/>
  <c r="K112" i="4"/>
  <c r="L112" i="4" s="1"/>
  <c r="G109" i="13"/>
  <c r="C110" i="13"/>
  <c r="E109" i="14"/>
  <c r="F109" i="14" s="1"/>
  <c r="I218" i="7"/>
  <c r="E217" i="7"/>
  <c r="G217" i="7" s="1"/>
  <c r="C161" i="4" s="1"/>
  <c r="L109" i="11" l="1"/>
  <c r="G109" i="11"/>
  <c r="F109" i="11"/>
  <c r="M109" i="11" s="1"/>
  <c r="D110" i="13"/>
  <c r="E110" i="13" s="1"/>
  <c r="E113" i="4"/>
  <c r="F113" i="4" s="1"/>
  <c r="Q113" i="4"/>
  <c r="L109" i="14"/>
  <c r="G109" i="14"/>
  <c r="M109" i="14"/>
  <c r="I161" i="4"/>
  <c r="J217" i="7"/>
  <c r="C219" i="7"/>
  <c r="D219" i="7" s="1"/>
  <c r="F219" i="7" s="1"/>
  <c r="H109" i="11" l="1"/>
  <c r="C110" i="11"/>
  <c r="D110" i="11" s="1"/>
  <c r="H109" i="14"/>
  <c r="C110" i="14"/>
  <c r="J110" i="13"/>
  <c r="F110" i="13"/>
  <c r="K110" i="13"/>
  <c r="I219" i="7"/>
  <c r="E218" i="7"/>
  <c r="G218" i="7" s="1"/>
  <c r="C162" i="4" s="1"/>
  <c r="D110" i="14" l="1"/>
  <c r="E110" i="11"/>
  <c r="O53" i="4"/>
  <c r="R53" i="4" s="1"/>
  <c r="U53" i="4"/>
  <c r="X53" i="4" s="1"/>
  <c r="G110" i="13"/>
  <c r="C111" i="13"/>
  <c r="E110" i="14"/>
  <c r="F110" i="14" s="1"/>
  <c r="W113" i="4"/>
  <c r="K113" i="4"/>
  <c r="L113" i="4" s="1"/>
  <c r="I162" i="4"/>
  <c r="J218" i="7"/>
  <c r="C220" i="7"/>
  <c r="D220" i="7" s="1"/>
  <c r="F220" i="7" s="1"/>
  <c r="L110" i="11" l="1"/>
  <c r="G110" i="11"/>
  <c r="F110" i="11"/>
  <c r="M110" i="11" s="1"/>
  <c r="L110" i="14"/>
  <c r="G110" i="14"/>
  <c r="M110" i="14"/>
  <c r="D111" i="13"/>
  <c r="E111" i="13" s="1"/>
  <c r="E114" i="4"/>
  <c r="F114" i="4" s="1"/>
  <c r="Q114" i="4"/>
  <c r="I220" i="7"/>
  <c r="E219" i="7"/>
  <c r="G219" i="7" s="1"/>
  <c r="C163" i="4" s="1"/>
  <c r="H110" i="11" l="1"/>
  <c r="C111" i="11"/>
  <c r="D111" i="11" s="1"/>
  <c r="J111" i="13"/>
  <c r="K111" i="13"/>
  <c r="F111" i="13"/>
  <c r="H110" i="14"/>
  <c r="C111" i="14"/>
  <c r="I163" i="4"/>
  <c r="J219" i="7"/>
  <c r="C221" i="7"/>
  <c r="D221" i="7" s="1"/>
  <c r="F221" i="7" s="1"/>
  <c r="D111" i="14" l="1"/>
  <c r="E111" i="11"/>
  <c r="U54" i="4"/>
  <c r="X54" i="4" s="1"/>
  <c r="O54" i="4"/>
  <c r="R54" i="4" s="1"/>
  <c r="K114" i="4"/>
  <c r="L114" i="4" s="1"/>
  <c r="W114" i="4"/>
  <c r="G111" i="13"/>
  <c r="C112" i="13"/>
  <c r="E111" i="14"/>
  <c r="F111" i="14" s="1"/>
  <c r="I221" i="7"/>
  <c r="E220" i="7"/>
  <c r="G220" i="7" s="1"/>
  <c r="C164" i="4" s="1"/>
  <c r="L111" i="11" l="1"/>
  <c r="G111" i="11"/>
  <c r="F111" i="11"/>
  <c r="M111" i="11" s="1"/>
  <c r="D112" i="13"/>
  <c r="E112" i="13" s="1"/>
  <c r="E115" i="4"/>
  <c r="F115" i="4" s="1"/>
  <c r="Q115" i="4"/>
  <c r="L111" i="14"/>
  <c r="G111" i="14"/>
  <c r="M111" i="14"/>
  <c r="J220" i="7"/>
  <c r="I164" i="4"/>
  <c r="C222" i="7"/>
  <c r="D222" i="7" s="1"/>
  <c r="F222" i="7" s="1"/>
  <c r="H111" i="11" l="1"/>
  <c r="C112" i="11"/>
  <c r="D112" i="11" s="1"/>
  <c r="H111" i="14"/>
  <c r="C112" i="14"/>
  <c r="J112" i="13"/>
  <c r="F112" i="13"/>
  <c r="K112" i="13"/>
  <c r="I222" i="7"/>
  <c r="E221" i="7"/>
  <c r="G221" i="7" s="1"/>
  <c r="C165" i="4" s="1"/>
  <c r="D112" i="14" l="1"/>
  <c r="E112" i="11"/>
  <c r="O55" i="4"/>
  <c r="R55" i="4" s="1"/>
  <c r="U55" i="4"/>
  <c r="X55" i="4" s="1"/>
  <c r="G112" i="13"/>
  <c r="C113" i="13"/>
  <c r="E112" i="14"/>
  <c r="F112" i="14" s="1"/>
  <c r="W115" i="4"/>
  <c r="K115" i="4"/>
  <c r="L115" i="4" s="1"/>
  <c r="I165" i="4"/>
  <c r="J221" i="7"/>
  <c r="C223" i="7"/>
  <c r="D223" i="7" s="1"/>
  <c r="F223" i="7" s="1"/>
  <c r="L112" i="11" l="1"/>
  <c r="G112" i="11"/>
  <c r="F112" i="11"/>
  <c r="M112" i="11" s="1"/>
  <c r="L112" i="14"/>
  <c r="M112" i="14"/>
  <c r="G112" i="14"/>
  <c r="D113" i="13"/>
  <c r="E113" i="13" s="1"/>
  <c r="E116" i="4"/>
  <c r="F116" i="4" s="1"/>
  <c r="Q116" i="4"/>
  <c r="I223" i="7"/>
  <c r="E222" i="7"/>
  <c r="G222" i="7" s="1"/>
  <c r="C166" i="4" s="1"/>
  <c r="H112" i="11" l="1"/>
  <c r="C113" i="11"/>
  <c r="D113" i="11" s="1"/>
  <c r="J113" i="13"/>
  <c r="F113" i="13"/>
  <c r="K113" i="13"/>
  <c r="H112" i="14"/>
  <c r="C113" i="14"/>
  <c r="I166" i="4"/>
  <c r="J222" i="7"/>
  <c r="C224" i="7"/>
  <c r="D224" i="7" s="1"/>
  <c r="F224" i="7" s="1"/>
  <c r="D113" i="14" l="1"/>
  <c r="E113" i="11"/>
  <c r="O56" i="4"/>
  <c r="R56" i="4" s="1"/>
  <c r="U56" i="4"/>
  <c r="X56" i="4" s="1"/>
  <c r="K116" i="4"/>
  <c r="L116" i="4" s="1"/>
  <c r="W116" i="4"/>
  <c r="G113" i="13"/>
  <c r="C114" i="13"/>
  <c r="E113" i="14"/>
  <c r="F113" i="14" s="1"/>
  <c r="I224" i="7"/>
  <c r="E223" i="7"/>
  <c r="G223" i="7" s="1"/>
  <c r="C167" i="4" s="1"/>
  <c r="L113" i="11" l="1"/>
  <c r="G113" i="11"/>
  <c r="F113" i="11"/>
  <c r="M113" i="11" s="1"/>
  <c r="D114" i="13"/>
  <c r="E114" i="13" s="1"/>
  <c r="E117" i="4"/>
  <c r="F117" i="4" s="1"/>
  <c r="Q117" i="4"/>
  <c r="L113" i="14"/>
  <c r="G113" i="14"/>
  <c r="M113" i="14"/>
  <c r="I167" i="4"/>
  <c r="J223" i="7"/>
  <c r="C225" i="7"/>
  <c r="D225" i="7" s="1"/>
  <c r="F225" i="7" s="1"/>
  <c r="H113" i="11" l="1"/>
  <c r="C114" i="11"/>
  <c r="D114" i="11" s="1"/>
  <c r="H113" i="14"/>
  <c r="C114" i="14"/>
  <c r="J114" i="13"/>
  <c r="K114" i="13"/>
  <c r="F114" i="13"/>
  <c r="I225" i="7"/>
  <c r="E224" i="7"/>
  <c r="G224" i="7" s="1"/>
  <c r="C168" i="4" s="1"/>
  <c r="D114" i="14" l="1"/>
  <c r="E114" i="11"/>
  <c r="U57" i="4"/>
  <c r="X57" i="4" s="1"/>
  <c r="O57" i="4"/>
  <c r="R57" i="4" s="1"/>
  <c r="E114" i="14"/>
  <c r="F114" i="14" s="1"/>
  <c r="G114" i="13"/>
  <c r="C115" i="13"/>
  <c r="W117" i="4"/>
  <c r="K117" i="4"/>
  <c r="L117" i="4" s="1"/>
  <c r="I168" i="4"/>
  <c r="J224" i="7"/>
  <c r="C226" i="7"/>
  <c r="D226" i="7" s="1"/>
  <c r="F226" i="7" s="1"/>
  <c r="L114" i="11" l="1"/>
  <c r="G114" i="11"/>
  <c r="F114" i="11"/>
  <c r="M114" i="11" s="1"/>
  <c r="D115" i="13"/>
  <c r="E115" i="13" s="1"/>
  <c r="E118" i="4"/>
  <c r="F118" i="4" s="1"/>
  <c r="Q118" i="4"/>
  <c r="L114" i="14"/>
  <c r="G114" i="14"/>
  <c r="M114" i="14"/>
  <c r="I226" i="7"/>
  <c r="E225" i="7"/>
  <c r="G225" i="7" s="1"/>
  <c r="C169" i="4" s="1"/>
  <c r="H114" i="11" l="1"/>
  <c r="C115" i="11"/>
  <c r="D115" i="11" s="1"/>
  <c r="H114" i="14"/>
  <c r="C115" i="14"/>
  <c r="J115" i="13"/>
  <c r="K115" i="13"/>
  <c r="F115" i="13"/>
  <c r="I169" i="4"/>
  <c r="J225" i="7"/>
  <c r="C227" i="7"/>
  <c r="D227" i="7" s="1"/>
  <c r="F227" i="7" s="1"/>
  <c r="D115" i="14" l="1"/>
  <c r="E115" i="11"/>
  <c r="O58" i="4"/>
  <c r="R58" i="4" s="1"/>
  <c r="U58" i="4"/>
  <c r="X58" i="4" s="1"/>
  <c r="E115" i="14"/>
  <c r="F115" i="14" s="1"/>
  <c r="G115" i="13"/>
  <c r="C116" i="13"/>
  <c r="W118" i="4"/>
  <c r="K118" i="4"/>
  <c r="L118" i="4" s="1"/>
  <c r="I227" i="7"/>
  <c r="E226" i="7"/>
  <c r="G226" i="7" s="1"/>
  <c r="C170" i="4" s="1"/>
  <c r="L115" i="11" l="1"/>
  <c r="F115" i="11"/>
  <c r="M115" i="11" s="1"/>
  <c r="G115" i="11"/>
  <c r="D116" i="13"/>
  <c r="E116" i="13" s="1"/>
  <c r="E119" i="4"/>
  <c r="F119" i="4" s="1"/>
  <c r="Q119" i="4"/>
  <c r="L115" i="14"/>
  <c r="G115" i="14"/>
  <c r="M115" i="14"/>
  <c r="I170" i="4"/>
  <c r="J226" i="7"/>
  <c r="C228" i="7"/>
  <c r="D228" i="7" s="1"/>
  <c r="F228" i="7" s="1"/>
  <c r="H115" i="11" l="1"/>
  <c r="C116" i="11"/>
  <c r="D116" i="11" s="1"/>
  <c r="H115" i="14"/>
  <c r="C116" i="14"/>
  <c r="J116" i="13"/>
  <c r="K116" i="13"/>
  <c r="F116" i="13"/>
  <c r="I228" i="7"/>
  <c r="E227" i="7"/>
  <c r="G227" i="7" s="1"/>
  <c r="C171" i="4" s="1"/>
  <c r="D116" i="14" l="1"/>
  <c r="E116" i="11"/>
  <c r="O59" i="4"/>
  <c r="R59" i="4" s="1"/>
  <c r="U59" i="4"/>
  <c r="X59" i="4" s="1"/>
  <c r="E116" i="14"/>
  <c r="F116" i="14" s="1"/>
  <c r="G116" i="13"/>
  <c r="C117" i="13"/>
  <c r="W119" i="4"/>
  <c r="K119" i="4"/>
  <c r="L119" i="4" s="1"/>
  <c r="I171" i="4"/>
  <c r="J227" i="7"/>
  <c r="C229" i="7"/>
  <c r="D229" i="7" s="1"/>
  <c r="F229" i="7" s="1"/>
  <c r="L116" i="11" l="1"/>
  <c r="G116" i="11"/>
  <c r="F116" i="11"/>
  <c r="M116" i="11" s="1"/>
  <c r="D117" i="13"/>
  <c r="E117" i="13" s="1"/>
  <c r="E120" i="4"/>
  <c r="F120" i="4" s="1"/>
  <c r="Q120" i="4"/>
  <c r="L116" i="14"/>
  <c r="G116" i="14"/>
  <c r="M116" i="14"/>
  <c r="I229" i="7"/>
  <c r="E228" i="7"/>
  <c r="G228" i="7" s="1"/>
  <c r="C172" i="4" s="1"/>
  <c r="H116" i="11" l="1"/>
  <c r="C117" i="11"/>
  <c r="D117" i="11" s="1"/>
  <c r="H116" i="14"/>
  <c r="C117" i="14"/>
  <c r="J117" i="13"/>
  <c r="K117" i="13"/>
  <c r="F117" i="13"/>
  <c r="I172" i="4"/>
  <c r="J228" i="7"/>
  <c r="C230" i="7"/>
  <c r="D230" i="7" s="1"/>
  <c r="F230" i="7" s="1"/>
  <c r="D117" i="14" l="1"/>
  <c r="E117" i="11"/>
  <c r="U60" i="4"/>
  <c r="X60" i="4" s="1"/>
  <c r="O60" i="4"/>
  <c r="R60" i="4" s="1"/>
  <c r="E117" i="14"/>
  <c r="F117" i="14" s="1"/>
  <c r="G117" i="13"/>
  <c r="C118" i="13"/>
  <c r="W120" i="4"/>
  <c r="K120" i="4"/>
  <c r="L120" i="4" s="1"/>
  <c r="I230" i="7"/>
  <c r="E229" i="7"/>
  <c r="G229" i="7" s="1"/>
  <c r="C173" i="4" s="1"/>
  <c r="L117" i="11" l="1"/>
  <c r="G117" i="11"/>
  <c r="F117" i="11"/>
  <c r="M117" i="11" s="1"/>
  <c r="D118" i="13"/>
  <c r="E118" i="13" s="1"/>
  <c r="E121" i="4"/>
  <c r="F121" i="4" s="1"/>
  <c r="Q121" i="4"/>
  <c r="L117" i="14"/>
  <c r="M117" i="14"/>
  <c r="G117" i="14"/>
  <c r="I173" i="4"/>
  <c r="J229" i="7"/>
  <c r="C231" i="7"/>
  <c r="D231" i="7" s="1"/>
  <c r="F231" i="7" s="1"/>
  <c r="H117" i="11" l="1"/>
  <c r="C118" i="11"/>
  <c r="D118" i="11" s="1"/>
  <c r="H117" i="14"/>
  <c r="C118" i="14"/>
  <c r="J118" i="13"/>
  <c r="F118" i="13"/>
  <c r="K118" i="13"/>
  <c r="I231" i="7"/>
  <c r="E230" i="7"/>
  <c r="G230" i="7" s="1"/>
  <c r="C174" i="4" s="1"/>
  <c r="D118" i="14" l="1"/>
  <c r="E118" i="11"/>
  <c r="U61" i="4"/>
  <c r="X61" i="4" s="1"/>
  <c r="O61" i="4"/>
  <c r="R61" i="4" s="1"/>
  <c r="G118" i="13"/>
  <c r="C119" i="13"/>
  <c r="E118" i="14"/>
  <c r="F118" i="14" s="1"/>
  <c r="K121" i="4"/>
  <c r="L121" i="4" s="1"/>
  <c r="W121" i="4"/>
  <c r="I174" i="4"/>
  <c r="J230" i="7"/>
  <c r="C232" i="7"/>
  <c r="D232" i="7" s="1"/>
  <c r="F232" i="7" s="1"/>
  <c r="L118" i="11" l="1"/>
  <c r="G118" i="11"/>
  <c r="F118" i="11"/>
  <c r="M118" i="11" s="1"/>
  <c r="L118" i="14"/>
  <c r="M118" i="14"/>
  <c r="G118" i="14"/>
  <c r="D119" i="13"/>
  <c r="E119" i="13" s="1"/>
  <c r="E122" i="4"/>
  <c r="F122" i="4" s="1"/>
  <c r="Q122" i="4"/>
  <c r="I232" i="7"/>
  <c r="E231" i="7"/>
  <c r="G231" i="7" s="1"/>
  <c r="C175" i="4" s="1"/>
  <c r="H118" i="11" l="1"/>
  <c r="C119" i="11"/>
  <c r="D119" i="11" s="1"/>
  <c r="J119" i="13"/>
  <c r="F119" i="13"/>
  <c r="K119" i="13"/>
  <c r="H118" i="14"/>
  <c r="C119" i="14"/>
  <c r="I175" i="4"/>
  <c r="J231" i="7"/>
  <c r="C233" i="7"/>
  <c r="D233" i="7" s="1"/>
  <c r="F233" i="7" s="1"/>
  <c r="D119" i="14" l="1"/>
  <c r="E119" i="11"/>
  <c r="U62" i="4"/>
  <c r="X62" i="4" s="1"/>
  <c r="O62" i="4"/>
  <c r="R62" i="4" s="1"/>
  <c r="W122" i="4"/>
  <c r="K122" i="4"/>
  <c r="L122" i="4" s="1"/>
  <c r="G119" i="13"/>
  <c r="C120" i="13"/>
  <c r="E119" i="14"/>
  <c r="F119" i="14" s="1"/>
  <c r="I233" i="7"/>
  <c r="E232" i="7"/>
  <c r="G232" i="7" s="1"/>
  <c r="C176" i="4" s="1"/>
  <c r="L119" i="11" l="1"/>
  <c r="G119" i="11"/>
  <c r="F119" i="11"/>
  <c r="M119" i="11" s="1"/>
  <c r="D120" i="13"/>
  <c r="E120" i="13" s="1"/>
  <c r="E123" i="4"/>
  <c r="F123" i="4" s="1"/>
  <c r="Q123" i="4"/>
  <c r="L119" i="14"/>
  <c r="M119" i="14"/>
  <c r="G119" i="14"/>
  <c r="I176" i="4"/>
  <c r="J232" i="7"/>
  <c r="C234" i="7"/>
  <c r="D234" i="7" s="1"/>
  <c r="F234" i="7" s="1"/>
  <c r="H119" i="11" l="1"/>
  <c r="C120" i="11"/>
  <c r="D120" i="11" s="1"/>
  <c r="H119" i="14"/>
  <c r="C120" i="14"/>
  <c r="J120" i="13"/>
  <c r="F120" i="13"/>
  <c r="K120" i="13"/>
  <c r="I234" i="7"/>
  <c r="E233" i="7"/>
  <c r="G233" i="7" s="1"/>
  <c r="C177" i="4" s="1"/>
  <c r="D120" i="14" l="1"/>
  <c r="E120" i="11"/>
  <c r="U63" i="4"/>
  <c r="X63" i="4" s="1"/>
  <c r="O63" i="4"/>
  <c r="R63" i="4" s="1"/>
  <c r="G120" i="13"/>
  <c r="C121" i="13"/>
  <c r="E120" i="14"/>
  <c r="F120" i="14" s="1"/>
  <c r="K123" i="4"/>
  <c r="L123" i="4" s="1"/>
  <c r="W123" i="4"/>
  <c r="I177" i="4"/>
  <c r="J233" i="7"/>
  <c r="C235" i="7"/>
  <c r="D235" i="7" s="1"/>
  <c r="F235" i="7" s="1"/>
  <c r="L120" i="11" l="1"/>
  <c r="G120" i="11"/>
  <c r="F120" i="11"/>
  <c r="M120" i="11" s="1"/>
  <c r="L120" i="14"/>
  <c r="M120" i="14"/>
  <c r="G120" i="14"/>
  <c r="D121" i="13"/>
  <c r="E121" i="13" s="1"/>
  <c r="E124" i="4"/>
  <c r="F124" i="4" s="1"/>
  <c r="Q124" i="4"/>
  <c r="I235" i="7"/>
  <c r="E234" i="7"/>
  <c r="G234" i="7" s="1"/>
  <c r="C178" i="4" s="1"/>
  <c r="H120" i="11" l="1"/>
  <c r="C121" i="11"/>
  <c r="D121" i="11" s="1"/>
  <c r="J121" i="13"/>
  <c r="F121" i="13"/>
  <c r="K121" i="13"/>
  <c r="H120" i="14"/>
  <c r="C121" i="14"/>
  <c r="I178" i="4"/>
  <c r="J234" i="7"/>
  <c r="C236" i="7"/>
  <c r="D236" i="7" s="1"/>
  <c r="F236" i="7" s="1"/>
  <c r="D121" i="14" l="1"/>
  <c r="E121" i="11"/>
  <c r="U64" i="4"/>
  <c r="X64" i="4" s="1"/>
  <c r="O64" i="4"/>
  <c r="R64" i="4" s="1"/>
  <c r="W124" i="4"/>
  <c r="K124" i="4"/>
  <c r="L124" i="4" s="1"/>
  <c r="G121" i="13"/>
  <c r="C122" i="13"/>
  <c r="E121" i="14"/>
  <c r="F121" i="14" s="1"/>
  <c r="I236" i="7"/>
  <c r="E235" i="7"/>
  <c r="G235" i="7" s="1"/>
  <c r="C179" i="4" s="1"/>
  <c r="L121" i="11" l="1"/>
  <c r="F121" i="11"/>
  <c r="M121" i="11" s="1"/>
  <c r="G121" i="11"/>
  <c r="D122" i="13"/>
  <c r="E122" i="13" s="1"/>
  <c r="E125" i="4"/>
  <c r="F125" i="4" s="1"/>
  <c r="Q125" i="4"/>
  <c r="L121" i="14"/>
  <c r="G121" i="14"/>
  <c r="M121" i="14"/>
  <c r="I179" i="4"/>
  <c r="J235" i="7"/>
  <c r="C237" i="7"/>
  <c r="D237" i="7" s="1"/>
  <c r="F237" i="7" s="1"/>
  <c r="H121" i="11" l="1"/>
  <c r="C122" i="11"/>
  <c r="D122" i="11" s="1"/>
  <c r="H121" i="14"/>
  <c r="C122" i="14"/>
  <c r="J122" i="13"/>
  <c r="K122" i="13"/>
  <c r="F122" i="13"/>
  <c r="I237" i="7"/>
  <c r="E236" i="7"/>
  <c r="G236" i="7" s="1"/>
  <c r="C180" i="4" s="1"/>
  <c r="D122" i="14" l="1"/>
  <c r="E122" i="11"/>
  <c r="O65" i="4"/>
  <c r="R65" i="4" s="1"/>
  <c r="U65" i="4"/>
  <c r="X65" i="4" s="1"/>
  <c r="E122" i="14"/>
  <c r="F122" i="14" s="1"/>
  <c r="G122" i="13"/>
  <c r="C123" i="13"/>
  <c r="W125" i="4"/>
  <c r="K125" i="4"/>
  <c r="L125" i="4" s="1"/>
  <c r="I180" i="4"/>
  <c r="J236" i="7"/>
  <c r="C238" i="7"/>
  <c r="D238" i="7" s="1"/>
  <c r="F238" i="7" s="1"/>
  <c r="L122" i="11" l="1"/>
  <c r="G122" i="11"/>
  <c r="F122" i="11"/>
  <c r="M122" i="11" s="1"/>
  <c r="D123" i="13"/>
  <c r="E123" i="13" s="1"/>
  <c r="E126" i="4"/>
  <c r="F126" i="4" s="1"/>
  <c r="Q126" i="4"/>
  <c r="L122" i="14"/>
  <c r="M122" i="14"/>
  <c r="G122" i="14"/>
  <c r="I238" i="7"/>
  <c r="E237" i="7"/>
  <c r="G237" i="7" s="1"/>
  <c r="C181" i="4" s="1"/>
  <c r="H122" i="11" l="1"/>
  <c r="C123" i="11"/>
  <c r="D123" i="11" s="1"/>
  <c r="H122" i="14"/>
  <c r="C123" i="14"/>
  <c r="J123" i="13"/>
  <c r="K123" i="13"/>
  <c r="F123" i="13"/>
  <c r="I181" i="4"/>
  <c r="J237" i="7"/>
  <c r="C239" i="7"/>
  <c r="D239" i="7" s="1"/>
  <c r="F239" i="7" s="1"/>
  <c r="D123" i="14" l="1"/>
  <c r="E123" i="11"/>
  <c r="O66" i="4"/>
  <c r="R66" i="4" s="1"/>
  <c r="U66" i="4"/>
  <c r="X66" i="4" s="1"/>
  <c r="E123" i="14"/>
  <c r="F123" i="14" s="1"/>
  <c r="G123" i="13"/>
  <c r="C124" i="13"/>
  <c r="W126" i="4"/>
  <c r="K126" i="4"/>
  <c r="L126" i="4" s="1"/>
  <c r="I239" i="7"/>
  <c r="E238" i="7"/>
  <c r="G238" i="7" s="1"/>
  <c r="C182" i="4" s="1"/>
  <c r="L123" i="11" l="1"/>
  <c r="F123" i="11"/>
  <c r="M123" i="11" s="1"/>
  <c r="G123" i="11"/>
  <c r="D124" i="13"/>
  <c r="E124" i="13" s="1"/>
  <c r="E127" i="4"/>
  <c r="F127" i="4" s="1"/>
  <c r="Q127" i="4"/>
  <c r="L123" i="14"/>
  <c r="G123" i="14"/>
  <c r="M123" i="14"/>
  <c r="I182" i="4"/>
  <c r="J238" i="7"/>
  <c r="C240" i="7"/>
  <c r="D240" i="7" s="1"/>
  <c r="F240" i="7" s="1"/>
  <c r="H123" i="11" l="1"/>
  <c r="C124" i="11"/>
  <c r="D124" i="11" s="1"/>
  <c r="H123" i="14"/>
  <c r="C124" i="14"/>
  <c r="J124" i="13"/>
  <c r="F124" i="13"/>
  <c r="K124" i="13"/>
  <c r="I240" i="7"/>
  <c r="E239" i="7"/>
  <c r="G239" i="7" s="1"/>
  <c r="C183" i="4" s="1"/>
  <c r="D124" i="14" l="1"/>
  <c r="E124" i="11"/>
  <c r="O67" i="4"/>
  <c r="R67" i="4" s="1"/>
  <c r="U67" i="4"/>
  <c r="X67" i="4" s="1"/>
  <c r="G124" i="13"/>
  <c r="C125" i="13"/>
  <c r="E124" i="14"/>
  <c r="F124" i="14" s="1"/>
  <c r="W127" i="4"/>
  <c r="K127" i="4"/>
  <c r="L127" i="4" s="1"/>
  <c r="I183" i="4"/>
  <c r="J239" i="7"/>
  <c r="C241" i="7"/>
  <c r="D241" i="7" s="1"/>
  <c r="F241" i="7" s="1"/>
  <c r="L124" i="11" l="1"/>
  <c r="F124" i="11"/>
  <c r="M124" i="11" s="1"/>
  <c r="G124" i="11"/>
  <c r="L124" i="14"/>
  <c r="M124" i="14"/>
  <c r="G124" i="14"/>
  <c r="D125" i="13"/>
  <c r="E125" i="13" s="1"/>
  <c r="E128" i="4"/>
  <c r="F128" i="4" s="1"/>
  <c r="Q128" i="4"/>
  <c r="I241" i="7"/>
  <c r="E240" i="7"/>
  <c r="G240" i="7" s="1"/>
  <c r="C184" i="4" s="1"/>
  <c r="H124" i="11" l="1"/>
  <c r="C125" i="11"/>
  <c r="D125" i="11" s="1"/>
  <c r="J125" i="13"/>
  <c r="F125" i="13"/>
  <c r="K125" i="13"/>
  <c r="H124" i="14"/>
  <c r="C125" i="14"/>
  <c r="I184" i="4"/>
  <c r="J240" i="7"/>
  <c r="C242" i="7"/>
  <c r="D242" i="7" s="1"/>
  <c r="F242" i="7" s="1"/>
  <c r="D125" i="14" l="1"/>
  <c r="E125" i="11"/>
  <c r="U68" i="4"/>
  <c r="X68" i="4" s="1"/>
  <c r="O68" i="4"/>
  <c r="R68" i="4" s="1"/>
  <c r="W128" i="4"/>
  <c r="K128" i="4"/>
  <c r="L128" i="4" s="1"/>
  <c r="G125" i="13"/>
  <c r="C126" i="13"/>
  <c r="E125" i="14"/>
  <c r="F125" i="14" s="1"/>
  <c r="I242" i="7"/>
  <c r="E241" i="7"/>
  <c r="G241" i="7" s="1"/>
  <c r="C185" i="4" s="1"/>
  <c r="L125" i="11" l="1"/>
  <c r="G125" i="11"/>
  <c r="F125" i="11"/>
  <c r="M125" i="11" s="1"/>
  <c r="D126" i="13"/>
  <c r="E126" i="13" s="1"/>
  <c r="L125" i="14"/>
  <c r="M125" i="14"/>
  <c r="G125" i="14"/>
  <c r="E129" i="4"/>
  <c r="F129" i="4" s="1"/>
  <c r="Q129" i="4"/>
  <c r="J241" i="7"/>
  <c r="I185" i="4"/>
  <c r="C243" i="7"/>
  <c r="D243" i="7" s="1"/>
  <c r="F243" i="7" s="1"/>
  <c r="H125" i="11" l="1"/>
  <c r="C126" i="11"/>
  <c r="D126" i="11" s="1"/>
  <c r="H125" i="14"/>
  <c r="C126" i="14"/>
  <c r="J126" i="13"/>
  <c r="F126" i="13"/>
  <c r="K126" i="13"/>
  <c r="I243" i="7"/>
  <c r="E242" i="7"/>
  <c r="D126" i="14" l="1"/>
  <c r="E126" i="11"/>
  <c r="O69" i="4"/>
  <c r="R69" i="4" s="1"/>
  <c r="U69" i="4"/>
  <c r="X69" i="4" s="1"/>
  <c r="G126" i="13"/>
  <c r="C127" i="13"/>
  <c r="E126" i="14"/>
  <c r="F126" i="14" s="1"/>
  <c r="K129" i="4"/>
  <c r="L129" i="4" s="1"/>
  <c r="W129" i="4"/>
  <c r="G242" i="7"/>
  <c r="C186" i="4" s="1"/>
  <c r="J242" i="7"/>
  <c r="C244" i="7"/>
  <c r="D244" i="7" s="1"/>
  <c r="F244" i="7" s="1"/>
  <c r="L126" i="11" l="1"/>
  <c r="G126" i="11"/>
  <c r="F126" i="11"/>
  <c r="M126" i="11" s="1"/>
  <c r="L126" i="14"/>
  <c r="G126" i="14"/>
  <c r="M126" i="14"/>
  <c r="D127" i="13"/>
  <c r="E127" i="13" s="1"/>
  <c r="E130" i="4"/>
  <c r="F130" i="4" s="1"/>
  <c r="Q130" i="4"/>
  <c r="I244" i="7"/>
  <c r="I186" i="4"/>
  <c r="E243" i="7"/>
  <c r="G243" i="7" s="1"/>
  <c r="C187" i="4" s="1"/>
  <c r="H126" i="11" l="1"/>
  <c r="C127" i="11"/>
  <c r="D127" i="11" s="1"/>
  <c r="J127" i="13"/>
  <c r="K127" i="13"/>
  <c r="F127" i="13"/>
  <c r="H126" i="14"/>
  <c r="C127" i="14"/>
  <c r="J243" i="7"/>
  <c r="I187" i="4"/>
  <c r="C245" i="7"/>
  <c r="D245" i="7" s="1"/>
  <c r="F245" i="7" s="1"/>
  <c r="D127" i="14" l="1"/>
  <c r="E127" i="11"/>
  <c r="O70" i="4"/>
  <c r="R70" i="4" s="1"/>
  <c r="U70" i="4"/>
  <c r="X70" i="4" s="1"/>
  <c r="W130" i="4"/>
  <c r="K130" i="4"/>
  <c r="L130" i="4" s="1"/>
  <c r="G127" i="13"/>
  <c r="C128" i="13"/>
  <c r="E127" i="14"/>
  <c r="F127" i="14" s="1"/>
  <c r="I245" i="7"/>
  <c r="E244" i="7"/>
  <c r="G244" i="7" s="1"/>
  <c r="C188" i="4" s="1"/>
  <c r="L127" i="11" l="1"/>
  <c r="G127" i="11"/>
  <c r="F127" i="11"/>
  <c r="M127" i="11" s="1"/>
  <c r="L127" i="14"/>
  <c r="M127" i="14"/>
  <c r="G127" i="14"/>
  <c r="D128" i="13"/>
  <c r="E128" i="13" s="1"/>
  <c r="E131" i="4"/>
  <c r="F131" i="4" s="1"/>
  <c r="Q131" i="4"/>
  <c r="I188" i="4"/>
  <c r="J244" i="7"/>
  <c r="C246" i="7"/>
  <c r="D246" i="7" s="1"/>
  <c r="F246" i="7" s="1"/>
  <c r="H127" i="11" l="1"/>
  <c r="C128" i="11"/>
  <c r="D128" i="11" s="1"/>
  <c r="J128" i="13"/>
  <c r="K128" i="13"/>
  <c r="F128" i="13"/>
  <c r="H127" i="14"/>
  <c r="C128" i="14"/>
  <c r="I246" i="7"/>
  <c r="E245" i="7"/>
  <c r="G245" i="7" s="1"/>
  <c r="C189" i="4" s="1"/>
  <c r="D128" i="14" l="1"/>
  <c r="E128" i="11"/>
  <c r="O71" i="4"/>
  <c r="R71" i="4" s="1"/>
  <c r="U71" i="4"/>
  <c r="X71" i="4" s="1"/>
  <c r="K131" i="4"/>
  <c r="L131" i="4" s="1"/>
  <c r="W131" i="4"/>
  <c r="G128" i="13"/>
  <c r="C129" i="13"/>
  <c r="E128" i="14"/>
  <c r="F128" i="14" s="1"/>
  <c r="J245" i="7"/>
  <c r="I189" i="4"/>
  <c r="C247" i="7"/>
  <c r="D247" i="7" s="1"/>
  <c r="F247" i="7" s="1"/>
  <c r="L128" i="11" l="1"/>
  <c r="G128" i="11"/>
  <c r="F128" i="11"/>
  <c r="M128" i="11" s="1"/>
  <c r="D129" i="13"/>
  <c r="E129" i="13" s="1"/>
  <c r="E132" i="4"/>
  <c r="F132" i="4" s="1"/>
  <c r="Q132" i="4"/>
  <c r="L128" i="14"/>
  <c r="M128" i="14"/>
  <c r="G128" i="14"/>
  <c r="I247" i="7"/>
  <c r="E246" i="7"/>
  <c r="H128" i="11" l="1"/>
  <c r="C129" i="11"/>
  <c r="D129" i="11" s="1"/>
  <c r="H128" i="14"/>
  <c r="C129" i="14"/>
  <c r="J129" i="13"/>
  <c r="K129" i="13"/>
  <c r="F129" i="13"/>
  <c r="G246" i="7"/>
  <c r="C190" i="4" s="1"/>
  <c r="J246" i="7"/>
  <c r="C248" i="7"/>
  <c r="D248" i="7" s="1"/>
  <c r="F248" i="7" s="1"/>
  <c r="D129" i="14" l="1"/>
  <c r="E129" i="11"/>
  <c r="O72" i="4"/>
  <c r="R72" i="4" s="1"/>
  <c r="U72" i="4"/>
  <c r="X72" i="4" s="1"/>
  <c r="E129" i="14"/>
  <c r="F129" i="14" s="1"/>
  <c r="G129" i="13"/>
  <c r="C130" i="13"/>
  <c r="W132" i="4"/>
  <c r="K132" i="4"/>
  <c r="L132" i="4" s="1"/>
  <c r="I248" i="7"/>
  <c r="I190" i="4"/>
  <c r="E247" i="7"/>
  <c r="G247" i="7" s="1"/>
  <c r="C191" i="4" s="1"/>
  <c r="L129" i="11" l="1"/>
  <c r="F129" i="11"/>
  <c r="M129" i="11" s="1"/>
  <c r="G129" i="11"/>
  <c r="D130" i="13"/>
  <c r="E130" i="13" s="1"/>
  <c r="E133" i="4"/>
  <c r="F133" i="4" s="1"/>
  <c r="Q133" i="4"/>
  <c r="L129" i="14"/>
  <c r="G129" i="14"/>
  <c r="M129" i="14"/>
  <c r="I191" i="4"/>
  <c r="J247" i="7"/>
  <c r="C249" i="7"/>
  <c r="D249" i="7" s="1"/>
  <c r="F249" i="7" s="1"/>
  <c r="H129" i="11" l="1"/>
  <c r="C130" i="11"/>
  <c r="D130" i="11" s="1"/>
  <c r="H129" i="14"/>
  <c r="C130" i="14"/>
  <c r="J130" i="13"/>
  <c r="F130" i="13"/>
  <c r="K130" i="13"/>
  <c r="I249" i="7"/>
  <c r="E248" i="7"/>
  <c r="G248" i="7" s="1"/>
  <c r="C192" i="4" s="1"/>
  <c r="D130" i="14" l="1"/>
  <c r="E130" i="11"/>
  <c r="O73" i="4"/>
  <c r="R73" i="4" s="1"/>
  <c r="U73" i="4"/>
  <c r="X73" i="4" s="1"/>
  <c r="G130" i="13"/>
  <c r="C131" i="13"/>
  <c r="E130" i="14"/>
  <c r="F130" i="14" s="1"/>
  <c r="W133" i="4"/>
  <c r="K133" i="4"/>
  <c r="L133" i="4" s="1"/>
  <c r="I192" i="4"/>
  <c r="J248" i="7"/>
  <c r="C250" i="7"/>
  <c r="D250" i="7" s="1"/>
  <c r="F250" i="7" s="1"/>
  <c r="L130" i="11" l="1"/>
  <c r="G130" i="11"/>
  <c r="F130" i="11"/>
  <c r="M130" i="11" s="1"/>
  <c r="L130" i="14"/>
  <c r="M130" i="14"/>
  <c r="G130" i="14"/>
  <c r="D131" i="13"/>
  <c r="E131" i="13" s="1"/>
  <c r="E134" i="4"/>
  <c r="F134" i="4" s="1"/>
  <c r="Q134" i="4"/>
  <c r="I250" i="7"/>
  <c r="E249" i="7"/>
  <c r="G249" i="7" s="1"/>
  <c r="C193" i="4" s="1"/>
  <c r="H130" i="11" l="1"/>
  <c r="C131" i="11"/>
  <c r="D131" i="11" s="1"/>
  <c r="J131" i="13"/>
  <c r="K131" i="13"/>
  <c r="F131" i="13"/>
  <c r="H130" i="14"/>
  <c r="C131" i="14"/>
  <c r="I193" i="4"/>
  <c r="J249" i="7"/>
  <c r="C251" i="7"/>
  <c r="D251" i="7" s="1"/>
  <c r="F251" i="7" s="1"/>
  <c r="D131" i="14" l="1"/>
  <c r="E131" i="11"/>
  <c r="U74" i="4"/>
  <c r="X74" i="4" s="1"/>
  <c r="O74" i="4"/>
  <c r="R74" i="4" s="1"/>
  <c r="K134" i="4"/>
  <c r="L134" i="4" s="1"/>
  <c r="W134" i="4"/>
  <c r="G131" i="13"/>
  <c r="C132" i="13"/>
  <c r="E131" i="14"/>
  <c r="F131" i="14" s="1"/>
  <c r="I251" i="7"/>
  <c r="E250" i="7"/>
  <c r="G250" i="7" s="1"/>
  <c r="C194" i="4" s="1"/>
  <c r="L131" i="11" l="1"/>
  <c r="F131" i="11"/>
  <c r="M131" i="11" s="1"/>
  <c r="G131" i="11"/>
  <c r="D132" i="13"/>
  <c r="E132" i="13" s="1"/>
  <c r="L131" i="14"/>
  <c r="M131" i="14"/>
  <c r="G131" i="14"/>
  <c r="E135" i="4"/>
  <c r="F135" i="4" s="1"/>
  <c r="Q135" i="4"/>
  <c r="J250" i="7"/>
  <c r="I194" i="4"/>
  <c r="C252" i="7"/>
  <c r="D252" i="7" s="1"/>
  <c r="F252" i="7" s="1"/>
  <c r="H131" i="11" l="1"/>
  <c r="C132" i="11"/>
  <c r="D132" i="11" s="1"/>
  <c r="H131" i="14"/>
  <c r="C132" i="14"/>
  <c r="J132" i="13"/>
  <c r="F132" i="13"/>
  <c r="K132" i="13"/>
  <c r="I252" i="7"/>
  <c r="E251" i="7"/>
  <c r="D132" i="14" l="1"/>
  <c r="E132" i="11"/>
  <c r="U75" i="4"/>
  <c r="X75" i="4" s="1"/>
  <c r="O75" i="4"/>
  <c r="R75" i="4" s="1"/>
  <c r="G132" i="13"/>
  <c r="C133" i="13"/>
  <c r="E132" i="14"/>
  <c r="F132" i="14" s="1"/>
  <c r="K135" i="4"/>
  <c r="L135" i="4" s="1"/>
  <c r="W135" i="4"/>
  <c r="G251" i="7"/>
  <c r="C195" i="4" s="1"/>
  <c r="J251" i="7"/>
  <c r="C253" i="7"/>
  <c r="D253" i="7" s="1"/>
  <c r="F253" i="7" s="1"/>
  <c r="L132" i="11" l="1"/>
  <c r="G132" i="11"/>
  <c r="F132" i="11"/>
  <c r="M132" i="11" s="1"/>
  <c r="L132" i="14"/>
  <c r="M132" i="14"/>
  <c r="G132" i="14"/>
  <c r="D133" i="13"/>
  <c r="E133" i="13" s="1"/>
  <c r="E136" i="4"/>
  <c r="F136" i="4" s="1"/>
  <c r="Q136" i="4"/>
  <c r="I253" i="7"/>
  <c r="I195" i="4"/>
  <c r="E252" i="7"/>
  <c r="G252" i="7" s="1"/>
  <c r="C196" i="4" s="1"/>
  <c r="H132" i="11" l="1"/>
  <c r="C133" i="11"/>
  <c r="D133" i="11" s="1"/>
  <c r="J133" i="13"/>
  <c r="F133" i="13"/>
  <c r="K133" i="13"/>
  <c r="H132" i="14"/>
  <c r="C133" i="14"/>
  <c r="J252" i="7"/>
  <c r="I196" i="4"/>
  <c r="C254" i="7"/>
  <c r="D254" i="7" s="1"/>
  <c r="F254" i="7" s="1"/>
  <c r="D133" i="14" l="1"/>
  <c r="E133" i="11"/>
  <c r="O76" i="4"/>
  <c r="R76" i="4" s="1"/>
  <c r="U76" i="4"/>
  <c r="X76" i="4" s="1"/>
  <c r="W136" i="4"/>
  <c r="K136" i="4"/>
  <c r="L136" i="4" s="1"/>
  <c r="G133" i="13"/>
  <c r="C134" i="13"/>
  <c r="E133" i="14"/>
  <c r="F133" i="14" s="1"/>
  <c r="I254" i="7"/>
  <c r="E253" i="7"/>
  <c r="G253" i="7" s="1"/>
  <c r="C197" i="4" s="1"/>
  <c r="L133" i="11" l="1"/>
  <c r="G133" i="11"/>
  <c r="F133" i="11"/>
  <c r="M133" i="11" s="1"/>
  <c r="L133" i="14"/>
  <c r="G133" i="14"/>
  <c r="M133" i="14"/>
  <c r="D134" i="13"/>
  <c r="E134" i="13" s="1"/>
  <c r="E137" i="4"/>
  <c r="F137" i="4" s="1"/>
  <c r="Q137" i="4"/>
  <c r="I197" i="4"/>
  <c r="J253" i="7"/>
  <c r="C255" i="7"/>
  <c r="D255" i="7" s="1"/>
  <c r="F255" i="7" s="1"/>
  <c r="H133" i="11" l="1"/>
  <c r="C134" i="11"/>
  <c r="D134" i="11" s="1"/>
  <c r="J134" i="13"/>
  <c r="K134" i="13"/>
  <c r="F134" i="13"/>
  <c r="H133" i="14"/>
  <c r="C134" i="14"/>
  <c r="I255" i="7"/>
  <c r="E254" i="7"/>
  <c r="G254" i="7" s="1"/>
  <c r="C198" i="4" s="1"/>
  <c r="D134" i="14" l="1"/>
  <c r="E134" i="11"/>
  <c r="O77" i="4"/>
  <c r="R77" i="4" s="1"/>
  <c r="U77" i="4"/>
  <c r="X77" i="4" s="1"/>
  <c r="W137" i="4"/>
  <c r="K137" i="4"/>
  <c r="L137" i="4" s="1"/>
  <c r="G134" i="13"/>
  <c r="C135" i="13"/>
  <c r="E134" i="14"/>
  <c r="F134" i="14" s="1"/>
  <c r="J254" i="7"/>
  <c r="I198" i="4"/>
  <c r="C256" i="7"/>
  <c r="D256" i="7" s="1"/>
  <c r="F256" i="7" s="1"/>
  <c r="L134" i="11" l="1"/>
  <c r="F134" i="11"/>
  <c r="M134" i="11" s="1"/>
  <c r="G134" i="11"/>
  <c r="D135" i="13"/>
  <c r="E135" i="13" s="1"/>
  <c r="E138" i="4"/>
  <c r="F138" i="4" s="1"/>
  <c r="Q138" i="4"/>
  <c r="L134" i="14"/>
  <c r="M134" i="14"/>
  <c r="G134" i="14"/>
  <c r="I256" i="7"/>
  <c r="E255" i="7"/>
  <c r="H134" i="11" l="1"/>
  <c r="C135" i="11"/>
  <c r="D135" i="11" s="1"/>
  <c r="H134" i="14"/>
  <c r="C135" i="14"/>
  <c r="J135" i="13"/>
  <c r="F135" i="13"/>
  <c r="K135" i="13"/>
  <c r="G255" i="7"/>
  <c r="C199" i="4" s="1"/>
  <c r="J255" i="7"/>
  <c r="C257" i="7"/>
  <c r="D257" i="7" s="1"/>
  <c r="F257" i="7" s="1"/>
  <c r="D135" i="14" l="1"/>
  <c r="E135" i="11"/>
  <c r="O78" i="4"/>
  <c r="R78" i="4" s="1"/>
  <c r="U78" i="4"/>
  <c r="X78" i="4" s="1"/>
  <c r="G135" i="13"/>
  <c r="C136" i="13"/>
  <c r="E135" i="14"/>
  <c r="F135" i="14" s="1"/>
  <c r="K138" i="4"/>
  <c r="L138" i="4" s="1"/>
  <c r="W138" i="4"/>
  <c r="I257" i="7"/>
  <c r="I199" i="4"/>
  <c r="E256" i="7"/>
  <c r="G256" i="7" s="1"/>
  <c r="C200" i="4" s="1"/>
  <c r="L135" i="11" l="1"/>
  <c r="F135" i="11"/>
  <c r="M135" i="11" s="1"/>
  <c r="G135" i="11"/>
  <c r="L135" i="14"/>
  <c r="G135" i="14"/>
  <c r="M135" i="14"/>
  <c r="D136" i="13"/>
  <c r="E136" i="13" s="1"/>
  <c r="E139" i="4"/>
  <c r="F139" i="4" s="1"/>
  <c r="Q139" i="4"/>
  <c r="I200" i="4"/>
  <c r="J256" i="7"/>
  <c r="C258" i="7"/>
  <c r="D258" i="7" s="1"/>
  <c r="F258" i="7" s="1"/>
  <c r="H135" i="11" l="1"/>
  <c r="C136" i="11"/>
  <c r="D136" i="11" s="1"/>
  <c r="J136" i="13"/>
  <c r="F136" i="13"/>
  <c r="K136" i="13"/>
  <c r="H135" i="14"/>
  <c r="C136" i="14"/>
  <c r="I258" i="7"/>
  <c r="E257" i="7"/>
  <c r="G257" i="7" s="1"/>
  <c r="C201" i="4" s="1"/>
  <c r="D136" i="14" l="1"/>
  <c r="E136" i="11"/>
  <c r="U79" i="4"/>
  <c r="X79" i="4" s="1"/>
  <c r="O79" i="4"/>
  <c r="R79" i="4" s="1"/>
  <c r="W139" i="4"/>
  <c r="K139" i="4"/>
  <c r="L139" i="4" s="1"/>
  <c r="G136" i="13"/>
  <c r="C137" i="13"/>
  <c r="E136" i="14"/>
  <c r="F136" i="14" s="1"/>
  <c r="I201" i="4"/>
  <c r="J257" i="7"/>
  <c r="C259" i="7"/>
  <c r="D259" i="7" s="1"/>
  <c r="F259" i="7" s="1"/>
  <c r="L136" i="11" l="1"/>
  <c r="F136" i="11"/>
  <c r="M136" i="11" s="1"/>
  <c r="G136" i="11"/>
  <c r="L136" i="14"/>
  <c r="G136" i="14"/>
  <c r="M136" i="14"/>
  <c r="D137" i="13"/>
  <c r="E137" i="13" s="1"/>
  <c r="E140" i="4"/>
  <c r="F140" i="4" s="1"/>
  <c r="Q140" i="4"/>
  <c r="I259" i="7"/>
  <c r="E258" i="7"/>
  <c r="G258" i="7" s="1"/>
  <c r="C202" i="4" s="1"/>
  <c r="H136" i="11" l="1"/>
  <c r="C137" i="11"/>
  <c r="D137" i="11" s="1"/>
  <c r="J137" i="13"/>
  <c r="K137" i="13"/>
  <c r="F137" i="13"/>
  <c r="H136" i="14"/>
  <c r="C137" i="14"/>
  <c r="I202" i="4"/>
  <c r="J258" i="7"/>
  <c r="C260" i="7"/>
  <c r="D260" i="7" s="1"/>
  <c r="F260" i="7" s="1"/>
  <c r="D137" i="14" l="1"/>
  <c r="E137" i="11"/>
  <c r="O80" i="4"/>
  <c r="R80" i="4" s="1"/>
  <c r="U80" i="4"/>
  <c r="X80" i="4" s="1"/>
  <c r="W140" i="4"/>
  <c r="K140" i="4"/>
  <c r="L140" i="4" s="1"/>
  <c r="G137" i="13"/>
  <c r="C138" i="13"/>
  <c r="E137" i="14"/>
  <c r="F137" i="14" s="1"/>
  <c r="I260" i="7"/>
  <c r="E259" i="7"/>
  <c r="G259" i="7" s="1"/>
  <c r="C203" i="4" s="1"/>
  <c r="L137" i="11" l="1"/>
  <c r="G137" i="11"/>
  <c r="F137" i="11"/>
  <c r="M137" i="11" s="1"/>
  <c r="L137" i="14"/>
  <c r="M137" i="14"/>
  <c r="G137" i="14"/>
  <c r="D138" i="13"/>
  <c r="E138" i="13" s="1"/>
  <c r="E141" i="4"/>
  <c r="F141" i="4" s="1"/>
  <c r="Q141" i="4"/>
  <c r="I203" i="4"/>
  <c r="J259" i="7"/>
  <c r="C261" i="7"/>
  <c r="D261" i="7" s="1"/>
  <c r="F261" i="7" s="1"/>
  <c r="H137" i="11" l="1"/>
  <c r="C138" i="11"/>
  <c r="D138" i="11" s="1"/>
  <c r="J138" i="13"/>
  <c r="F138" i="13"/>
  <c r="K138" i="13"/>
  <c r="H137" i="14"/>
  <c r="C138" i="14"/>
  <c r="I261" i="7"/>
  <c r="E260" i="7"/>
  <c r="G260" i="7" s="1"/>
  <c r="C204" i="4" s="1"/>
  <c r="D138" i="14" l="1"/>
  <c r="E138" i="11"/>
  <c r="O81" i="4"/>
  <c r="R81" i="4" s="1"/>
  <c r="U81" i="4"/>
  <c r="X81" i="4" s="1"/>
  <c r="W141" i="4"/>
  <c r="K141" i="4"/>
  <c r="L141" i="4" s="1"/>
  <c r="G138" i="13"/>
  <c r="C139" i="13"/>
  <c r="E138" i="14"/>
  <c r="F138" i="14" s="1"/>
  <c r="I204" i="4"/>
  <c r="J260" i="7"/>
  <c r="C262" i="7"/>
  <c r="D262" i="7" s="1"/>
  <c r="F262" i="7" s="1"/>
  <c r="L138" i="11" l="1"/>
  <c r="G138" i="11"/>
  <c r="F138" i="11"/>
  <c r="M138" i="11" s="1"/>
  <c r="L138" i="14"/>
  <c r="G138" i="14"/>
  <c r="M138" i="14"/>
  <c r="D139" i="13"/>
  <c r="E139" i="13" s="1"/>
  <c r="E142" i="4"/>
  <c r="F142" i="4" s="1"/>
  <c r="Q142" i="4"/>
  <c r="I262" i="7"/>
  <c r="E261" i="7"/>
  <c r="G261" i="7" s="1"/>
  <c r="C205" i="4" s="1"/>
  <c r="H138" i="11" l="1"/>
  <c r="C139" i="11"/>
  <c r="D139" i="11" s="1"/>
  <c r="J139" i="13"/>
  <c r="K139" i="13"/>
  <c r="F139" i="13"/>
  <c r="H138" i="14"/>
  <c r="C139" i="14"/>
  <c r="I205" i="4"/>
  <c r="J261" i="7"/>
  <c r="C263" i="7"/>
  <c r="D263" i="7" s="1"/>
  <c r="F263" i="7" s="1"/>
  <c r="D139" i="14" l="1"/>
  <c r="E139" i="11"/>
  <c r="O82" i="4"/>
  <c r="R82" i="4" s="1"/>
  <c r="U82" i="4"/>
  <c r="X82" i="4" s="1"/>
  <c r="W142" i="4"/>
  <c r="K142" i="4"/>
  <c r="L142" i="4" s="1"/>
  <c r="G139" i="13"/>
  <c r="C140" i="13"/>
  <c r="E139" i="14"/>
  <c r="F139" i="14" s="1"/>
  <c r="I263" i="7"/>
  <c r="E262" i="7"/>
  <c r="G262" i="7" s="1"/>
  <c r="C206" i="4" s="1"/>
  <c r="L139" i="11" l="1"/>
  <c r="G139" i="11"/>
  <c r="F139" i="11"/>
  <c r="M139" i="11" s="1"/>
  <c r="D140" i="13"/>
  <c r="E140" i="13" s="1"/>
  <c r="E143" i="4"/>
  <c r="F143" i="4" s="1"/>
  <c r="Q143" i="4"/>
  <c r="L139" i="14"/>
  <c r="M139" i="14"/>
  <c r="G139" i="14"/>
  <c r="J262" i="7"/>
  <c r="I206" i="4"/>
  <c r="C264" i="7"/>
  <c r="D264" i="7" s="1"/>
  <c r="F264" i="7" s="1"/>
  <c r="H139" i="11" l="1"/>
  <c r="C140" i="11"/>
  <c r="D140" i="11" s="1"/>
  <c r="H139" i="14"/>
  <c r="C140" i="14"/>
  <c r="J140" i="13"/>
  <c r="F140" i="13"/>
  <c r="K140" i="13"/>
  <c r="I264" i="7"/>
  <c r="E263" i="7"/>
  <c r="D140" i="14" l="1"/>
  <c r="E140" i="11"/>
  <c r="O83" i="4"/>
  <c r="R83" i="4" s="1"/>
  <c r="U83" i="4"/>
  <c r="X83" i="4" s="1"/>
  <c r="G140" i="13"/>
  <c r="C141" i="13"/>
  <c r="E140" i="14"/>
  <c r="F140" i="14" s="1"/>
  <c r="K143" i="4"/>
  <c r="L143" i="4" s="1"/>
  <c r="W143" i="4"/>
  <c r="G263" i="7"/>
  <c r="C207" i="4" s="1"/>
  <c r="J263" i="7"/>
  <c r="C265" i="7"/>
  <c r="D265" i="7" s="1"/>
  <c r="F265" i="7" s="1"/>
  <c r="L140" i="11" l="1"/>
  <c r="F140" i="11"/>
  <c r="M140" i="11" s="1"/>
  <c r="G140" i="11"/>
  <c r="L140" i="14"/>
  <c r="M140" i="14"/>
  <c r="G140" i="14"/>
  <c r="D141" i="13"/>
  <c r="E141" i="13" s="1"/>
  <c r="E144" i="4"/>
  <c r="F144" i="4" s="1"/>
  <c r="Q144" i="4"/>
  <c r="I265" i="7"/>
  <c r="I207" i="4"/>
  <c r="E264" i="7"/>
  <c r="G264" i="7" s="1"/>
  <c r="C208" i="4" s="1"/>
  <c r="H140" i="11" l="1"/>
  <c r="C141" i="11"/>
  <c r="D141" i="11" s="1"/>
  <c r="J141" i="13"/>
  <c r="K141" i="13"/>
  <c r="F141" i="13"/>
  <c r="H140" i="14"/>
  <c r="C141" i="14"/>
  <c r="J264" i="7"/>
  <c r="I208" i="4"/>
  <c r="C266" i="7"/>
  <c r="D266" i="7" s="1"/>
  <c r="F266" i="7" s="1"/>
  <c r="D141" i="14" l="1"/>
  <c r="E141" i="11"/>
  <c r="U84" i="4"/>
  <c r="X84" i="4" s="1"/>
  <c r="O84" i="4"/>
  <c r="R84" i="4" s="1"/>
  <c r="K144" i="4"/>
  <c r="L144" i="4" s="1"/>
  <c r="W144" i="4"/>
  <c r="G141" i="13"/>
  <c r="C142" i="13"/>
  <c r="E141" i="14"/>
  <c r="F141" i="14" s="1"/>
  <c r="I266" i="7"/>
  <c r="E265" i="7"/>
  <c r="G265" i="7" s="1"/>
  <c r="C209" i="4" s="1"/>
  <c r="L141" i="11" l="1"/>
  <c r="G141" i="11"/>
  <c r="F141" i="11"/>
  <c r="M141" i="11" s="1"/>
  <c r="L141" i="14"/>
  <c r="G141" i="14"/>
  <c r="M141" i="14"/>
  <c r="D142" i="13"/>
  <c r="E142" i="13" s="1"/>
  <c r="E145" i="4"/>
  <c r="F145" i="4" s="1"/>
  <c r="Q145" i="4"/>
  <c r="J265" i="7"/>
  <c r="I209" i="4"/>
  <c r="C267" i="7"/>
  <c r="D267" i="7" s="1"/>
  <c r="F267" i="7" s="1"/>
  <c r="H141" i="11" l="1"/>
  <c r="C142" i="11"/>
  <c r="D142" i="11" s="1"/>
  <c r="J142" i="13"/>
  <c r="K142" i="13"/>
  <c r="F142" i="13"/>
  <c r="H141" i="14"/>
  <c r="C142" i="14"/>
  <c r="I267" i="7"/>
  <c r="E266" i="7"/>
  <c r="D142" i="14" l="1"/>
  <c r="E142" i="11"/>
  <c r="O85" i="4"/>
  <c r="R85" i="4" s="1"/>
  <c r="U85" i="4"/>
  <c r="X85" i="4" s="1"/>
  <c r="K145" i="4"/>
  <c r="L145" i="4" s="1"/>
  <c r="W145" i="4"/>
  <c r="G142" i="13"/>
  <c r="C143" i="13"/>
  <c r="E142" i="14"/>
  <c r="F142" i="14" s="1"/>
  <c r="G266" i="7"/>
  <c r="C210" i="4" s="1"/>
  <c r="J266" i="7"/>
  <c r="C268" i="7"/>
  <c r="D268" i="7" s="1"/>
  <c r="F268" i="7" s="1"/>
  <c r="L142" i="11" l="1"/>
  <c r="F142" i="11"/>
  <c r="M142" i="11" s="1"/>
  <c r="G142" i="11"/>
  <c r="D143" i="13"/>
  <c r="E143" i="13" s="1"/>
  <c r="L142" i="14"/>
  <c r="M142" i="14"/>
  <c r="G142" i="14"/>
  <c r="E146" i="4"/>
  <c r="F146" i="4" s="1"/>
  <c r="Q146" i="4"/>
  <c r="I210" i="4"/>
  <c r="I268" i="7"/>
  <c r="E267" i="7"/>
  <c r="G267" i="7" s="1"/>
  <c r="C211" i="4" s="1"/>
  <c r="H142" i="11" l="1"/>
  <c r="C143" i="11"/>
  <c r="D143" i="11" s="1"/>
  <c r="H142" i="14"/>
  <c r="C143" i="14"/>
  <c r="J143" i="13"/>
  <c r="K143" i="13"/>
  <c r="F143" i="13"/>
  <c r="I211" i="4"/>
  <c r="J267" i="7"/>
  <c r="C269" i="7"/>
  <c r="D269" i="7" s="1"/>
  <c r="F269" i="7" s="1"/>
  <c r="D143" i="14" l="1"/>
  <c r="E143" i="11"/>
  <c r="O86" i="4"/>
  <c r="R86" i="4" s="1"/>
  <c r="U86" i="4"/>
  <c r="X86" i="4" s="1"/>
  <c r="E143" i="14"/>
  <c r="F143" i="14" s="1"/>
  <c r="G143" i="13"/>
  <c r="C144" i="13"/>
  <c r="W146" i="4"/>
  <c r="K146" i="4"/>
  <c r="L146" i="4" s="1"/>
  <c r="I269" i="7"/>
  <c r="E268" i="7"/>
  <c r="G268" i="7" s="1"/>
  <c r="C212" i="4" s="1"/>
  <c r="L143" i="11" l="1"/>
  <c r="F143" i="11"/>
  <c r="M143" i="11" s="1"/>
  <c r="G143" i="11"/>
  <c r="D144" i="13"/>
  <c r="E144" i="13" s="1"/>
  <c r="E147" i="4"/>
  <c r="F147" i="4" s="1"/>
  <c r="Q147" i="4"/>
  <c r="L143" i="14"/>
  <c r="G143" i="14"/>
  <c r="M143" i="14"/>
  <c r="I212" i="4"/>
  <c r="J268" i="7"/>
  <c r="C270" i="7"/>
  <c r="D270" i="7" s="1"/>
  <c r="F270" i="7" s="1"/>
  <c r="H143" i="11" l="1"/>
  <c r="C144" i="11"/>
  <c r="D144" i="11" s="1"/>
  <c r="H143" i="14"/>
  <c r="C144" i="14"/>
  <c r="J144" i="13"/>
  <c r="F144" i="13"/>
  <c r="K144" i="13"/>
  <c r="I270" i="7"/>
  <c r="E269" i="7"/>
  <c r="G269" i="7" s="1"/>
  <c r="C213" i="4" s="1"/>
  <c r="D144" i="14" l="1"/>
  <c r="E144" i="11"/>
  <c r="O87" i="4"/>
  <c r="R87" i="4" s="1"/>
  <c r="U87" i="4"/>
  <c r="X87" i="4" s="1"/>
  <c r="G144" i="13"/>
  <c r="C145" i="13"/>
  <c r="E144" i="14"/>
  <c r="F144" i="14" s="1"/>
  <c r="W147" i="4"/>
  <c r="K147" i="4"/>
  <c r="L147" i="4" s="1"/>
  <c r="I213" i="4"/>
  <c r="J269" i="7"/>
  <c r="C271" i="7"/>
  <c r="D271" i="7" s="1"/>
  <c r="F271" i="7" s="1"/>
  <c r="L144" i="11" l="1"/>
  <c r="G144" i="11"/>
  <c r="F144" i="11"/>
  <c r="M144" i="11" s="1"/>
  <c r="L144" i="14"/>
  <c r="M144" i="14"/>
  <c r="G144" i="14"/>
  <c r="D145" i="13"/>
  <c r="E145" i="13" s="1"/>
  <c r="E148" i="4"/>
  <c r="F148" i="4" s="1"/>
  <c r="Q148" i="4"/>
  <c r="I271" i="7"/>
  <c r="E270" i="7"/>
  <c r="G270" i="7" s="1"/>
  <c r="C214" i="4" s="1"/>
  <c r="H144" i="11" l="1"/>
  <c r="C145" i="11"/>
  <c r="D145" i="11" s="1"/>
  <c r="J145" i="13"/>
  <c r="K145" i="13"/>
  <c r="F145" i="13"/>
  <c r="H144" i="14"/>
  <c r="C145" i="14"/>
  <c r="I214" i="4"/>
  <c r="J270" i="7"/>
  <c r="C272" i="7"/>
  <c r="D272" i="7" s="1"/>
  <c r="F272" i="7" s="1"/>
  <c r="D145" i="14" l="1"/>
  <c r="E145" i="11"/>
  <c r="U88" i="4"/>
  <c r="X88" i="4" s="1"/>
  <c r="O88" i="4"/>
  <c r="R88" i="4" s="1"/>
  <c r="W148" i="4"/>
  <c r="K148" i="4"/>
  <c r="L148" i="4" s="1"/>
  <c r="G145" i="13"/>
  <c r="C146" i="13"/>
  <c r="E145" i="14"/>
  <c r="F145" i="14" s="1"/>
  <c r="I272" i="7"/>
  <c r="E271" i="7"/>
  <c r="G271" i="7" s="1"/>
  <c r="C215" i="4" s="1"/>
  <c r="L145" i="11" l="1"/>
  <c r="G145" i="11"/>
  <c r="F145" i="11"/>
  <c r="M145" i="11" s="1"/>
  <c r="L145" i="14"/>
  <c r="G145" i="14"/>
  <c r="M145" i="14"/>
  <c r="D146" i="13"/>
  <c r="E146" i="13" s="1"/>
  <c r="E149" i="4"/>
  <c r="F149" i="4" s="1"/>
  <c r="Q149" i="4"/>
  <c r="I215" i="4"/>
  <c r="J271" i="7"/>
  <c r="C273" i="7"/>
  <c r="D273" i="7" s="1"/>
  <c r="F273" i="7" s="1"/>
  <c r="H145" i="11" l="1"/>
  <c r="C146" i="11"/>
  <c r="D146" i="11" s="1"/>
  <c r="J146" i="13"/>
  <c r="K146" i="13"/>
  <c r="F146" i="13"/>
  <c r="H145" i="14"/>
  <c r="C146" i="14"/>
  <c r="I273" i="7"/>
  <c r="E272" i="7"/>
  <c r="G272" i="7" s="1"/>
  <c r="C216" i="4" s="1"/>
  <c r="D146" i="14" l="1"/>
  <c r="E146" i="11"/>
  <c r="O89" i="4"/>
  <c r="R89" i="4" s="1"/>
  <c r="U89" i="4"/>
  <c r="X89" i="4" s="1"/>
  <c r="W149" i="4"/>
  <c r="K149" i="4"/>
  <c r="L149" i="4" s="1"/>
  <c r="G146" i="13"/>
  <c r="C147" i="13"/>
  <c r="E146" i="14"/>
  <c r="F146" i="14" s="1"/>
  <c r="I216" i="4"/>
  <c r="J272" i="7"/>
  <c r="C274" i="7"/>
  <c r="D274" i="7" s="1"/>
  <c r="F274" i="7" s="1"/>
  <c r="L146" i="11" l="1"/>
  <c r="G146" i="11"/>
  <c r="F146" i="11"/>
  <c r="M146" i="11" s="1"/>
  <c r="D147" i="13"/>
  <c r="E147" i="13" s="1"/>
  <c r="E150" i="4"/>
  <c r="F150" i="4" s="1"/>
  <c r="Q150" i="4"/>
  <c r="L146" i="14"/>
  <c r="G146" i="14"/>
  <c r="M146" i="14"/>
  <c r="I274" i="7"/>
  <c r="E273" i="7"/>
  <c r="G273" i="7" s="1"/>
  <c r="C217" i="4" s="1"/>
  <c r="H146" i="11" l="1"/>
  <c r="C147" i="11"/>
  <c r="D147" i="11" s="1"/>
  <c r="H146" i="14"/>
  <c r="C147" i="14"/>
  <c r="J147" i="13"/>
  <c r="F147" i="13"/>
  <c r="K147" i="13"/>
  <c r="I217" i="4"/>
  <c r="J273" i="7"/>
  <c r="C275" i="7"/>
  <c r="D275" i="7" s="1"/>
  <c r="F275" i="7" s="1"/>
  <c r="D147" i="14" l="1"/>
  <c r="E147" i="11"/>
  <c r="O90" i="4"/>
  <c r="R90" i="4" s="1"/>
  <c r="U90" i="4"/>
  <c r="X90" i="4" s="1"/>
  <c r="G147" i="13"/>
  <c r="C148" i="13"/>
  <c r="E147" i="14"/>
  <c r="F147" i="14" s="1"/>
  <c r="K150" i="4"/>
  <c r="L150" i="4" s="1"/>
  <c r="W150" i="4"/>
  <c r="I275" i="7"/>
  <c r="E274" i="7"/>
  <c r="G274" i="7" s="1"/>
  <c r="C218" i="4" s="1"/>
  <c r="L147" i="11" l="1"/>
  <c r="G147" i="11"/>
  <c r="F147" i="11"/>
  <c r="M147" i="11" s="1"/>
  <c r="L147" i="14"/>
  <c r="M147" i="14"/>
  <c r="G147" i="14"/>
  <c r="D148" i="13"/>
  <c r="E148" i="13" s="1"/>
  <c r="E151" i="4"/>
  <c r="F151" i="4" s="1"/>
  <c r="Q151" i="4"/>
  <c r="I218" i="4"/>
  <c r="J274" i="7"/>
  <c r="C276" i="7"/>
  <c r="D276" i="7" s="1"/>
  <c r="F276" i="7" s="1"/>
  <c r="H147" i="11" l="1"/>
  <c r="C148" i="11"/>
  <c r="D148" i="11" s="1"/>
  <c r="J148" i="13"/>
  <c r="F148" i="13"/>
  <c r="K148" i="13"/>
  <c r="H147" i="14"/>
  <c r="C148" i="14"/>
  <c r="I276" i="7"/>
  <c r="E275" i="7"/>
  <c r="G275" i="7" s="1"/>
  <c r="C219" i="4" s="1"/>
  <c r="D148" i="14" l="1"/>
  <c r="E148" i="11"/>
  <c r="O91" i="4"/>
  <c r="R91" i="4" s="1"/>
  <c r="U91" i="4"/>
  <c r="X91" i="4" s="1"/>
  <c r="W151" i="4"/>
  <c r="K151" i="4"/>
  <c r="L151" i="4" s="1"/>
  <c r="G148" i="13"/>
  <c r="C149" i="13"/>
  <c r="E148" i="14"/>
  <c r="F148" i="14" s="1"/>
  <c r="I219" i="4"/>
  <c r="J275" i="7"/>
  <c r="C277" i="7"/>
  <c r="D277" i="7" s="1"/>
  <c r="F277" i="7" s="1"/>
  <c r="L148" i="11" l="1"/>
  <c r="G148" i="11"/>
  <c r="F148" i="11"/>
  <c r="M148" i="11" s="1"/>
  <c r="L148" i="14"/>
  <c r="M148" i="14"/>
  <c r="G148" i="14"/>
  <c r="D149" i="13"/>
  <c r="E149" i="13" s="1"/>
  <c r="E152" i="4"/>
  <c r="F152" i="4" s="1"/>
  <c r="Q152" i="4"/>
  <c r="I277" i="7"/>
  <c r="E276" i="7"/>
  <c r="G276" i="7" s="1"/>
  <c r="C220" i="4" s="1"/>
  <c r="H148" i="11" l="1"/>
  <c r="C149" i="11"/>
  <c r="D149" i="11" s="1"/>
  <c r="J149" i="13"/>
  <c r="K149" i="13"/>
  <c r="F149" i="13"/>
  <c r="H148" i="14"/>
  <c r="C149" i="14"/>
  <c r="I220" i="4"/>
  <c r="J276" i="7"/>
  <c r="C278" i="7"/>
  <c r="D278" i="7" s="1"/>
  <c r="F278" i="7" s="1"/>
  <c r="D149" i="14" l="1"/>
  <c r="E149" i="11"/>
  <c r="O92" i="4"/>
  <c r="R92" i="4" s="1"/>
  <c r="U92" i="4"/>
  <c r="X92" i="4" s="1"/>
  <c r="K152" i="4"/>
  <c r="L152" i="4" s="1"/>
  <c r="W152" i="4"/>
  <c r="G149" i="13"/>
  <c r="C150" i="13"/>
  <c r="E149" i="14"/>
  <c r="F149" i="14" s="1"/>
  <c r="I278" i="7"/>
  <c r="E277" i="7"/>
  <c r="G277" i="7" s="1"/>
  <c r="C221" i="4" s="1"/>
  <c r="L149" i="11" l="1"/>
  <c r="F149" i="11"/>
  <c r="M149" i="11" s="1"/>
  <c r="G149" i="11"/>
  <c r="L149" i="14"/>
  <c r="G149" i="14"/>
  <c r="M149" i="14"/>
  <c r="D150" i="13"/>
  <c r="E150" i="13" s="1"/>
  <c r="E153" i="4"/>
  <c r="F153" i="4" s="1"/>
  <c r="Q153" i="4"/>
  <c r="J277" i="7"/>
  <c r="I221" i="4"/>
  <c r="C279" i="7"/>
  <c r="D279" i="7" s="1"/>
  <c r="F279" i="7" s="1"/>
  <c r="H149" i="11" l="1"/>
  <c r="C150" i="11"/>
  <c r="D150" i="11" s="1"/>
  <c r="J150" i="13"/>
  <c r="K150" i="13"/>
  <c r="F150" i="13"/>
  <c r="H149" i="14"/>
  <c r="C150" i="14"/>
  <c r="I279" i="7"/>
  <c r="E278" i="7"/>
  <c r="D150" i="14" l="1"/>
  <c r="E150" i="11"/>
  <c r="O93" i="4"/>
  <c r="R93" i="4" s="1"/>
  <c r="U93" i="4"/>
  <c r="X93" i="4" s="1"/>
  <c r="W153" i="4"/>
  <c r="K153" i="4"/>
  <c r="L153" i="4" s="1"/>
  <c r="G150" i="13"/>
  <c r="C151" i="13"/>
  <c r="E150" i="14"/>
  <c r="F150" i="14" s="1"/>
  <c r="G278" i="7"/>
  <c r="C222" i="4" s="1"/>
  <c r="J278" i="7"/>
  <c r="C280" i="7"/>
  <c r="D280" i="7" s="1"/>
  <c r="F280" i="7" s="1"/>
  <c r="L150" i="11" l="1"/>
  <c r="G150" i="11"/>
  <c r="F150" i="11"/>
  <c r="M150" i="11" s="1"/>
  <c r="D151" i="13"/>
  <c r="E151" i="13" s="1"/>
  <c r="E154" i="4"/>
  <c r="F154" i="4" s="1"/>
  <c r="Q154" i="4"/>
  <c r="L150" i="14"/>
  <c r="G150" i="14"/>
  <c r="M150" i="14"/>
  <c r="I280" i="7"/>
  <c r="I222" i="4"/>
  <c r="E279" i="7"/>
  <c r="G279" i="7" s="1"/>
  <c r="C223" i="4" s="1"/>
  <c r="H150" i="11" l="1"/>
  <c r="C151" i="11"/>
  <c r="D151" i="11" s="1"/>
  <c r="H150" i="14"/>
  <c r="C151" i="14"/>
  <c r="J151" i="13"/>
  <c r="F151" i="13"/>
  <c r="K151" i="13"/>
  <c r="J279" i="7"/>
  <c r="I223" i="4"/>
  <c r="C281" i="7"/>
  <c r="D281" i="7" s="1"/>
  <c r="F281" i="7" s="1"/>
  <c r="D151" i="14" l="1"/>
  <c r="E151" i="11"/>
  <c r="O94" i="4"/>
  <c r="R94" i="4" s="1"/>
  <c r="U94" i="4"/>
  <c r="X94" i="4" s="1"/>
  <c r="G151" i="13"/>
  <c r="C152" i="13"/>
  <c r="E151" i="14"/>
  <c r="F151" i="14" s="1"/>
  <c r="W154" i="4"/>
  <c r="K154" i="4"/>
  <c r="L154" i="4" s="1"/>
  <c r="I281" i="7"/>
  <c r="E280" i="7"/>
  <c r="G280" i="7" s="1"/>
  <c r="C224" i="4" s="1"/>
  <c r="L151" i="11" l="1"/>
  <c r="F151" i="11"/>
  <c r="M151" i="11" s="1"/>
  <c r="G151" i="11"/>
  <c r="L151" i="14"/>
  <c r="M151" i="14"/>
  <c r="G151" i="14"/>
  <c r="D152" i="13"/>
  <c r="E152" i="13" s="1"/>
  <c r="E155" i="4"/>
  <c r="F155" i="4" s="1"/>
  <c r="Q155" i="4"/>
  <c r="I224" i="4"/>
  <c r="J280" i="7"/>
  <c r="C282" i="7"/>
  <c r="D282" i="7" s="1"/>
  <c r="F282" i="7" s="1"/>
  <c r="H151" i="11" l="1"/>
  <c r="C152" i="11"/>
  <c r="D152" i="11" s="1"/>
  <c r="J152" i="13"/>
  <c r="F152" i="13"/>
  <c r="K152" i="13"/>
  <c r="H151" i="14"/>
  <c r="C152" i="14"/>
  <c r="I282" i="7"/>
  <c r="E281" i="7"/>
  <c r="G281" i="7" s="1"/>
  <c r="C225" i="4" s="1"/>
  <c r="D152" i="14" l="1"/>
  <c r="E152" i="11"/>
  <c r="O95" i="4"/>
  <c r="R95" i="4" s="1"/>
  <c r="U95" i="4"/>
  <c r="X95" i="4" s="1"/>
  <c r="W155" i="4"/>
  <c r="K155" i="4"/>
  <c r="L155" i="4" s="1"/>
  <c r="G152" i="13"/>
  <c r="C153" i="13"/>
  <c r="E152" i="14"/>
  <c r="F152" i="14" s="1"/>
  <c r="I225" i="4"/>
  <c r="J281" i="7"/>
  <c r="C283" i="7"/>
  <c r="D283" i="7" s="1"/>
  <c r="F283" i="7" s="1"/>
  <c r="L152" i="11" l="1"/>
  <c r="G152" i="11"/>
  <c r="F152" i="11"/>
  <c r="M152" i="11" s="1"/>
  <c r="D153" i="13"/>
  <c r="E153" i="13" s="1"/>
  <c r="L152" i="14"/>
  <c r="G152" i="14"/>
  <c r="M152" i="14"/>
  <c r="E156" i="4"/>
  <c r="F156" i="4" s="1"/>
  <c r="Q156" i="4"/>
  <c r="I283" i="7"/>
  <c r="E282" i="7"/>
  <c r="G282" i="7" s="1"/>
  <c r="C226" i="4" s="1"/>
  <c r="H152" i="11" l="1"/>
  <c r="C153" i="11"/>
  <c r="D153" i="11" s="1"/>
  <c r="H152" i="14"/>
  <c r="C153" i="14"/>
  <c r="J153" i="13"/>
  <c r="K153" i="13"/>
  <c r="F153" i="13"/>
  <c r="I226" i="4"/>
  <c r="J282" i="7"/>
  <c r="C284" i="7"/>
  <c r="D284" i="7" s="1"/>
  <c r="F284" i="7" s="1"/>
  <c r="D153" i="14" l="1"/>
  <c r="E153" i="11"/>
  <c r="O96" i="4"/>
  <c r="R96" i="4" s="1"/>
  <c r="U96" i="4"/>
  <c r="X96" i="4" s="1"/>
  <c r="E153" i="14"/>
  <c r="F153" i="14" s="1"/>
  <c r="G153" i="13"/>
  <c r="C154" i="13"/>
  <c r="K156" i="4"/>
  <c r="L156" i="4" s="1"/>
  <c r="W156" i="4"/>
  <c r="I284" i="7"/>
  <c r="E283" i="7"/>
  <c r="G283" i="7" s="1"/>
  <c r="C227" i="4" s="1"/>
  <c r="L153" i="11" l="1"/>
  <c r="G153" i="11"/>
  <c r="F153" i="11"/>
  <c r="M153" i="11" s="1"/>
  <c r="D154" i="13"/>
  <c r="E154" i="13" s="1"/>
  <c r="E157" i="4"/>
  <c r="F157" i="4" s="1"/>
  <c r="Q157" i="4"/>
  <c r="L153" i="14"/>
  <c r="G153" i="14"/>
  <c r="M153" i="14"/>
  <c r="J283" i="7"/>
  <c r="I227" i="4"/>
  <c r="C285" i="7"/>
  <c r="D285" i="7" s="1"/>
  <c r="F285" i="7" s="1"/>
  <c r="H153" i="11" l="1"/>
  <c r="C154" i="11"/>
  <c r="D154" i="11" s="1"/>
  <c r="H153" i="14"/>
  <c r="C154" i="14"/>
  <c r="J154" i="13"/>
  <c r="K154" i="13"/>
  <c r="F154" i="13"/>
  <c r="I285" i="7"/>
  <c r="E284" i="7"/>
  <c r="D154" i="14" l="1"/>
  <c r="E154" i="11"/>
  <c r="U97" i="4"/>
  <c r="X97" i="4" s="1"/>
  <c r="O97" i="4"/>
  <c r="R97" i="4" s="1"/>
  <c r="E154" i="14"/>
  <c r="F154" i="14" s="1"/>
  <c r="G154" i="13"/>
  <c r="C155" i="13"/>
  <c r="K157" i="4"/>
  <c r="L157" i="4" s="1"/>
  <c r="W157" i="4"/>
  <c r="G284" i="7"/>
  <c r="C228" i="4" s="1"/>
  <c r="J284" i="7"/>
  <c r="C286" i="7"/>
  <c r="D286" i="7" s="1"/>
  <c r="F286" i="7" s="1"/>
  <c r="L154" i="11" l="1"/>
  <c r="G154" i="11"/>
  <c r="F154" i="11"/>
  <c r="M154" i="11" s="1"/>
  <c r="D155" i="13"/>
  <c r="E155" i="13" s="1"/>
  <c r="E158" i="4"/>
  <c r="F158" i="4" s="1"/>
  <c r="Q158" i="4"/>
  <c r="L154" i="14"/>
  <c r="M154" i="14"/>
  <c r="G154" i="14"/>
  <c r="I286" i="7"/>
  <c r="I228" i="4"/>
  <c r="E285" i="7"/>
  <c r="G285" i="7" s="1"/>
  <c r="C229" i="4" s="1"/>
  <c r="H154" i="11" l="1"/>
  <c r="C155" i="11"/>
  <c r="D155" i="11" s="1"/>
  <c r="H154" i="14"/>
  <c r="C155" i="14"/>
  <c r="J155" i="13"/>
  <c r="F155" i="13"/>
  <c r="K155" i="13"/>
  <c r="J285" i="7"/>
  <c r="I229" i="4"/>
  <c r="C287" i="7"/>
  <c r="D287" i="7" s="1"/>
  <c r="F287" i="7" s="1"/>
  <c r="D155" i="14" l="1"/>
  <c r="E155" i="11"/>
  <c r="O98" i="4"/>
  <c r="R98" i="4" s="1"/>
  <c r="U98" i="4"/>
  <c r="X98" i="4" s="1"/>
  <c r="G155" i="13"/>
  <c r="C156" i="13"/>
  <c r="E155" i="14"/>
  <c r="F155" i="14" s="1"/>
  <c r="K158" i="4"/>
  <c r="L158" i="4" s="1"/>
  <c r="W158" i="4"/>
  <c r="I287" i="7"/>
  <c r="E286" i="7"/>
  <c r="G286" i="7" s="1"/>
  <c r="C230" i="4" s="1"/>
  <c r="L155" i="11" l="1"/>
  <c r="F155" i="11"/>
  <c r="M155" i="11" s="1"/>
  <c r="G155" i="11"/>
  <c r="L155" i="14"/>
  <c r="M155" i="14"/>
  <c r="G155" i="14"/>
  <c r="D156" i="13"/>
  <c r="E156" i="13" s="1"/>
  <c r="E159" i="4"/>
  <c r="F159" i="4" s="1"/>
  <c r="Q159" i="4"/>
  <c r="I230" i="4"/>
  <c r="J286" i="7"/>
  <c r="C288" i="7"/>
  <c r="D288" i="7" s="1"/>
  <c r="F288" i="7" s="1"/>
  <c r="H155" i="11" l="1"/>
  <c r="C156" i="11"/>
  <c r="D156" i="11" s="1"/>
  <c r="J156" i="13"/>
  <c r="F156" i="13"/>
  <c r="K156" i="13"/>
  <c r="H155" i="14"/>
  <c r="C156" i="14"/>
  <c r="I288" i="7"/>
  <c r="E287" i="7"/>
  <c r="G287" i="7" s="1"/>
  <c r="C231" i="4" s="1"/>
  <c r="D156" i="14" l="1"/>
  <c r="E156" i="11"/>
  <c r="U99" i="4"/>
  <c r="X99" i="4" s="1"/>
  <c r="O99" i="4"/>
  <c r="R99" i="4" s="1"/>
  <c r="W159" i="4"/>
  <c r="K159" i="4"/>
  <c r="L159" i="4" s="1"/>
  <c r="G156" i="13"/>
  <c r="C157" i="13"/>
  <c r="E156" i="14"/>
  <c r="F156" i="14" s="1"/>
  <c r="I231" i="4"/>
  <c r="J287" i="7"/>
  <c r="C289" i="7"/>
  <c r="D289" i="7" s="1"/>
  <c r="F289" i="7" s="1"/>
  <c r="L156" i="11" l="1"/>
  <c r="G156" i="11"/>
  <c r="F156" i="11"/>
  <c r="M156" i="11" s="1"/>
  <c r="D157" i="13"/>
  <c r="E157" i="13" s="1"/>
  <c r="E160" i="4"/>
  <c r="F160" i="4" s="1"/>
  <c r="Q160" i="4"/>
  <c r="L156" i="14"/>
  <c r="M156" i="14"/>
  <c r="G156" i="14"/>
  <c r="I289" i="7"/>
  <c r="E288" i="7"/>
  <c r="G288" i="7" s="1"/>
  <c r="C232" i="4" s="1"/>
  <c r="H156" i="11" l="1"/>
  <c r="C157" i="11"/>
  <c r="D157" i="11" s="1"/>
  <c r="H156" i="14"/>
  <c r="C157" i="14"/>
  <c r="J157" i="13"/>
  <c r="F157" i="13"/>
  <c r="K157" i="13"/>
  <c r="I232" i="4"/>
  <c r="J288" i="7"/>
  <c r="C290" i="7"/>
  <c r="D290" i="7" s="1"/>
  <c r="F290" i="7" s="1"/>
  <c r="D157" i="14" l="1"/>
  <c r="E157" i="11"/>
  <c r="O100" i="4"/>
  <c r="R100" i="4" s="1"/>
  <c r="U100" i="4"/>
  <c r="X100" i="4" s="1"/>
  <c r="G157" i="13"/>
  <c r="C158" i="13"/>
  <c r="E157" i="14"/>
  <c r="F157" i="14" s="1"/>
  <c r="W160" i="4"/>
  <c r="K160" i="4"/>
  <c r="L160" i="4" s="1"/>
  <c r="I290" i="7"/>
  <c r="E289" i="7"/>
  <c r="G289" i="7" s="1"/>
  <c r="C233" i="4" s="1"/>
  <c r="L157" i="11" l="1"/>
  <c r="G157" i="11"/>
  <c r="F157" i="11"/>
  <c r="M157" i="11" s="1"/>
  <c r="L157" i="14"/>
  <c r="M157" i="14"/>
  <c r="G157" i="14"/>
  <c r="D158" i="13"/>
  <c r="E158" i="13" s="1"/>
  <c r="E161" i="4"/>
  <c r="F161" i="4" s="1"/>
  <c r="Q161" i="4"/>
  <c r="I233" i="4"/>
  <c r="J289" i="7"/>
  <c r="C291" i="7"/>
  <c r="D291" i="7" s="1"/>
  <c r="F291" i="7" s="1"/>
  <c r="H157" i="11" l="1"/>
  <c r="C158" i="11"/>
  <c r="D158" i="11" s="1"/>
  <c r="J158" i="13"/>
  <c r="K158" i="13"/>
  <c r="F158" i="13"/>
  <c r="H157" i="14"/>
  <c r="C158" i="14"/>
  <c r="I291" i="7"/>
  <c r="E290" i="7"/>
  <c r="G290" i="7" s="1"/>
  <c r="C234" i="4" s="1"/>
  <c r="D158" i="14" l="1"/>
  <c r="E158" i="11"/>
  <c r="O101" i="4"/>
  <c r="R101" i="4" s="1"/>
  <c r="U101" i="4"/>
  <c r="X101" i="4" s="1"/>
  <c r="W161" i="4"/>
  <c r="K161" i="4"/>
  <c r="L161" i="4" s="1"/>
  <c r="G158" i="13"/>
  <c r="C159" i="13"/>
  <c r="E158" i="14"/>
  <c r="F158" i="14" s="1"/>
  <c r="I234" i="4"/>
  <c r="J290" i="7"/>
  <c r="C292" i="7"/>
  <c r="D292" i="7" s="1"/>
  <c r="F292" i="7" s="1"/>
  <c r="L158" i="11" l="1"/>
  <c r="G158" i="11"/>
  <c r="F158" i="11"/>
  <c r="M158" i="11" s="1"/>
  <c r="D159" i="13"/>
  <c r="E159" i="13" s="1"/>
  <c r="L158" i="14"/>
  <c r="M158" i="14"/>
  <c r="G158" i="14"/>
  <c r="E162" i="4"/>
  <c r="F162" i="4" s="1"/>
  <c r="Q162" i="4"/>
  <c r="I292" i="7"/>
  <c r="E291" i="7"/>
  <c r="G291" i="7" s="1"/>
  <c r="C235" i="4" s="1"/>
  <c r="H158" i="11" l="1"/>
  <c r="C159" i="11"/>
  <c r="D159" i="11" s="1"/>
  <c r="H158" i="14"/>
  <c r="C159" i="14"/>
  <c r="J159" i="13"/>
  <c r="F159" i="13"/>
  <c r="K159" i="13"/>
  <c r="J291" i="7"/>
  <c r="I235" i="4"/>
  <c r="C293" i="7"/>
  <c r="D293" i="7" s="1"/>
  <c r="F293" i="7" s="1"/>
  <c r="D159" i="14" l="1"/>
  <c r="E159" i="11"/>
  <c r="O102" i="4"/>
  <c r="R102" i="4" s="1"/>
  <c r="U102" i="4"/>
  <c r="X102" i="4" s="1"/>
  <c r="G159" i="13"/>
  <c r="C160" i="13"/>
  <c r="E159" i="14"/>
  <c r="F159" i="14" s="1"/>
  <c r="W162" i="4"/>
  <c r="K162" i="4"/>
  <c r="L162" i="4" s="1"/>
  <c r="I293" i="7"/>
  <c r="E292" i="7"/>
  <c r="G292" i="7" s="1"/>
  <c r="C236" i="4" s="1"/>
  <c r="L159" i="11" l="1"/>
  <c r="F159" i="11"/>
  <c r="M159" i="11" s="1"/>
  <c r="G159" i="11"/>
  <c r="L159" i="14"/>
  <c r="M159" i="14"/>
  <c r="G159" i="14"/>
  <c r="D160" i="13"/>
  <c r="E160" i="13" s="1"/>
  <c r="E163" i="4"/>
  <c r="F163" i="4" s="1"/>
  <c r="Q163" i="4"/>
  <c r="I236" i="4"/>
  <c r="J292" i="7"/>
  <c r="C294" i="7"/>
  <c r="D294" i="7" s="1"/>
  <c r="F294" i="7" s="1"/>
  <c r="H159" i="11" l="1"/>
  <c r="C160" i="11"/>
  <c r="D160" i="11" s="1"/>
  <c r="J160" i="13"/>
  <c r="F160" i="13"/>
  <c r="K160" i="13"/>
  <c r="H159" i="14"/>
  <c r="C160" i="14"/>
  <c r="I294" i="7"/>
  <c r="E293" i="7"/>
  <c r="G293" i="7" s="1"/>
  <c r="C237" i="4" s="1"/>
  <c r="D160" i="14" l="1"/>
  <c r="E160" i="11"/>
  <c r="O103" i="4"/>
  <c r="R103" i="4" s="1"/>
  <c r="U103" i="4"/>
  <c r="X103" i="4" s="1"/>
  <c r="K163" i="4"/>
  <c r="L163" i="4" s="1"/>
  <c r="W163" i="4"/>
  <c r="G160" i="13"/>
  <c r="C161" i="13"/>
  <c r="E160" i="14"/>
  <c r="F160" i="14" s="1"/>
  <c r="I237" i="4"/>
  <c r="J293" i="7"/>
  <c r="C295" i="7"/>
  <c r="D295" i="7" s="1"/>
  <c r="F295" i="7" s="1"/>
  <c r="L160" i="11" l="1"/>
  <c r="G160" i="11"/>
  <c r="F160" i="11"/>
  <c r="M160" i="11" s="1"/>
  <c r="L160" i="14"/>
  <c r="G160" i="14"/>
  <c r="M160" i="14"/>
  <c r="D161" i="13"/>
  <c r="E161" i="13" s="1"/>
  <c r="E164" i="4"/>
  <c r="F164" i="4" s="1"/>
  <c r="Q164" i="4"/>
  <c r="I295" i="7"/>
  <c r="E294" i="7"/>
  <c r="G294" i="7" s="1"/>
  <c r="C238" i="4" s="1"/>
  <c r="H160" i="11" l="1"/>
  <c r="C161" i="11"/>
  <c r="D161" i="11" s="1"/>
  <c r="J161" i="13"/>
  <c r="K161" i="13"/>
  <c r="F161" i="13"/>
  <c r="H160" i="14"/>
  <c r="C161" i="14"/>
  <c r="I238" i="4"/>
  <c r="J294" i="7"/>
  <c r="C296" i="7"/>
  <c r="D296" i="7" s="1"/>
  <c r="F296" i="7" s="1"/>
  <c r="D161" i="14" l="1"/>
  <c r="E161" i="11"/>
  <c r="O104" i="4"/>
  <c r="R104" i="4" s="1"/>
  <c r="U104" i="4"/>
  <c r="X104" i="4" s="1"/>
  <c r="K164" i="4"/>
  <c r="L164" i="4" s="1"/>
  <c r="W164" i="4"/>
  <c r="G161" i="13"/>
  <c r="C162" i="13"/>
  <c r="E161" i="14"/>
  <c r="F161" i="14" s="1"/>
  <c r="I296" i="7"/>
  <c r="E295" i="7"/>
  <c r="G295" i="7" s="1"/>
  <c r="C239" i="4" s="1"/>
  <c r="L161" i="11" l="1"/>
  <c r="F161" i="11"/>
  <c r="M161" i="11" s="1"/>
  <c r="G161" i="11"/>
  <c r="D162" i="13"/>
  <c r="E162" i="13" s="1"/>
  <c r="L161" i="14"/>
  <c r="M161" i="14"/>
  <c r="G161" i="14"/>
  <c r="E165" i="4"/>
  <c r="F165" i="4" s="1"/>
  <c r="Q165" i="4"/>
  <c r="J295" i="7"/>
  <c r="I239" i="4"/>
  <c r="C297" i="7"/>
  <c r="D297" i="7" s="1"/>
  <c r="F297" i="7" s="1"/>
  <c r="H161" i="11" l="1"/>
  <c r="C162" i="11"/>
  <c r="D162" i="11" s="1"/>
  <c r="H161" i="14"/>
  <c r="C162" i="14"/>
  <c r="J162" i="13"/>
  <c r="K162" i="13"/>
  <c r="F162" i="13"/>
  <c r="I297" i="7"/>
  <c r="E296" i="7"/>
  <c r="D162" i="14" l="1"/>
  <c r="E162" i="11"/>
  <c r="O105" i="4"/>
  <c r="R105" i="4" s="1"/>
  <c r="U105" i="4"/>
  <c r="X105" i="4" s="1"/>
  <c r="E162" i="14"/>
  <c r="F162" i="14" s="1"/>
  <c r="G162" i="13"/>
  <c r="C163" i="13"/>
  <c r="K165" i="4"/>
  <c r="L165" i="4" s="1"/>
  <c r="W165" i="4"/>
  <c r="G296" i="7"/>
  <c r="C240" i="4" s="1"/>
  <c r="J296" i="7"/>
  <c r="C298" i="7"/>
  <c r="D298" i="7" s="1"/>
  <c r="F298" i="7" s="1"/>
  <c r="L162" i="11" l="1"/>
  <c r="G162" i="11"/>
  <c r="F162" i="11"/>
  <c r="M162" i="11" s="1"/>
  <c r="D163" i="13"/>
  <c r="E163" i="13" s="1"/>
  <c r="E166" i="4"/>
  <c r="F166" i="4" s="1"/>
  <c r="Q166" i="4"/>
  <c r="L162" i="14"/>
  <c r="G162" i="14"/>
  <c r="M162" i="14"/>
  <c r="I298" i="7"/>
  <c r="I240" i="4"/>
  <c r="E297" i="7"/>
  <c r="G297" i="7" s="1"/>
  <c r="C241" i="4" s="1"/>
  <c r="H162" i="11" l="1"/>
  <c r="C163" i="11"/>
  <c r="D163" i="11" s="1"/>
  <c r="H162" i="14"/>
  <c r="C163" i="14"/>
  <c r="J163" i="13"/>
  <c r="F163" i="13"/>
  <c r="K163" i="13"/>
  <c r="J297" i="7"/>
  <c r="I241" i="4"/>
  <c r="C299" i="7"/>
  <c r="D299" i="7" s="1"/>
  <c r="F299" i="7" s="1"/>
  <c r="D163" i="14" l="1"/>
  <c r="E163" i="11"/>
  <c r="O106" i="4"/>
  <c r="R106" i="4" s="1"/>
  <c r="U106" i="4"/>
  <c r="X106" i="4" s="1"/>
  <c r="G163" i="13"/>
  <c r="C164" i="13"/>
  <c r="E163" i="14"/>
  <c r="F163" i="14" s="1"/>
  <c r="W166" i="4"/>
  <c r="K166" i="4"/>
  <c r="L166" i="4" s="1"/>
  <c r="I299" i="7"/>
  <c r="E298" i="7"/>
  <c r="G298" i="7" s="1"/>
  <c r="C242" i="4" s="1"/>
  <c r="L163" i="11" l="1"/>
  <c r="F163" i="11"/>
  <c r="M163" i="11" s="1"/>
  <c r="G163" i="11"/>
  <c r="L163" i="14"/>
  <c r="M163" i="14"/>
  <c r="G163" i="14"/>
  <c r="D164" i="13"/>
  <c r="E164" i="13" s="1"/>
  <c r="E167" i="4"/>
  <c r="F167" i="4" s="1"/>
  <c r="Q167" i="4"/>
  <c r="I242" i="4"/>
  <c r="J298" i="7"/>
  <c r="C300" i="7"/>
  <c r="D300" i="7" s="1"/>
  <c r="F300" i="7" s="1"/>
  <c r="H163" i="11" l="1"/>
  <c r="C164" i="11"/>
  <c r="D164" i="11" s="1"/>
  <c r="J164" i="13"/>
  <c r="F164" i="13"/>
  <c r="K164" i="13"/>
  <c r="H163" i="14"/>
  <c r="C164" i="14"/>
  <c r="I300" i="7"/>
  <c r="E299" i="7"/>
  <c r="G299" i="7" s="1"/>
  <c r="C243" i="4" s="1"/>
  <c r="D164" i="14" l="1"/>
  <c r="E164" i="11"/>
  <c r="O107" i="4"/>
  <c r="R107" i="4" s="1"/>
  <c r="U107" i="4"/>
  <c r="X107" i="4" s="1"/>
  <c r="W167" i="4"/>
  <c r="K167" i="4"/>
  <c r="L167" i="4" s="1"/>
  <c r="G164" i="13"/>
  <c r="C165" i="13"/>
  <c r="E164" i="14"/>
  <c r="F164" i="14" s="1"/>
  <c r="I243" i="4"/>
  <c r="J299" i="7"/>
  <c r="C301" i="7"/>
  <c r="D301" i="7" s="1"/>
  <c r="F301" i="7" s="1"/>
  <c r="L164" i="11" l="1"/>
  <c r="G164" i="11"/>
  <c r="F164" i="11"/>
  <c r="M164" i="11" s="1"/>
  <c r="L164" i="14"/>
  <c r="G164" i="14"/>
  <c r="M164" i="14"/>
  <c r="D165" i="13"/>
  <c r="E165" i="13" s="1"/>
  <c r="E168" i="4"/>
  <c r="F168" i="4" s="1"/>
  <c r="Q168" i="4"/>
  <c r="I301" i="7"/>
  <c r="E300" i="7"/>
  <c r="G300" i="7" s="1"/>
  <c r="C244" i="4" s="1"/>
  <c r="H164" i="11" l="1"/>
  <c r="C165" i="11"/>
  <c r="D165" i="11" s="1"/>
  <c r="J165" i="13"/>
  <c r="F165" i="13"/>
  <c r="K165" i="13"/>
  <c r="H164" i="14"/>
  <c r="C165" i="14"/>
  <c r="I244" i="4"/>
  <c r="J300" i="7"/>
  <c r="C302" i="7"/>
  <c r="D302" i="7" s="1"/>
  <c r="F302" i="7" s="1"/>
  <c r="D165" i="14" l="1"/>
  <c r="E165" i="11"/>
  <c r="O108" i="4"/>
  <c r="R108" i="4" s="1"/>
  <c r="U108" i="4"/>
  <c r="X108" i="4" s="1"/>
  <c r="K168" i="4"/>
  <c r="L168" i="4" s="1"/>
  <c r="W168" i="4"/>
  <c r="G165" i="13"/>
  <c r="C166" i="13"/>
  <c r="E165" i="14"/>
  <c r="F165" i="14" s="1"/>
  <c r="I302" i="7"/>
  <c r="E301" i="7"/>
  <c r="G301" i="7" s="1"/>
  <c r="C245" i="4" s="1"/>
  <c r="L165" i="11" l="1"/>
  <c r="G165" i="11"/>
  <c r="F165" i="11"/>
  <c r="M165" i="11" s="1"/>
  <c r="L165" i="14"/>
  <c r="M165" i="14"/>
  <c r="G165" i="14"/>
  <c r="D166" i="13"/>
  <c r="E166" i="13" s="1"/>
  <c r="E169" i="4"/>
  <c r="F169" i="4" s="1"/>
  <c r="Q169" i="4"/>
  <c r="J301" i="7"/>
  <c r="I245" i="4"/>
  <c r="C303" i="7"/>
  <c r="D303" i="7" s="1"/>
  <c r="F303" i="7" s="1"/>
  <c r="H165" i="11" l="1"/>
  <c r="C166" i="11"/>
  <c r="D166" i="11" s="1"/>
  <c r="J166" i="13"/>
  <c r="K166" i="13"/>
  <c r="F166" i="13"/>
  <c r="H165" i="14"/>
  <c r="C166" i="14"/>
  <c r="I303" i="7"/>
  <c r="E302" i="7"/>
  <c r="G302" i="7" s="1"/>
  <c r="C246" i="4" s="1"/>
  <c r="D166" i="14" l="1"/>
  <c r="E166" i="11"/>
  <c r="O109" i="4"/>
  <c r="R109" i="4" s="1"/>
  <c r="U109" i="4"/>
  <c r="X109" i="4" s="1"/>
  <c r="K169" i="4"/>
  <c r="L169" i="4" s="1"/>
  <c r="W169" i="4"/>
  <c r="G166" i="13"/>
  <c r="C167" i="13"/>
  <c r="E166" i="14"/>
  <c r="F166" i="14" s="1"/>
  <c r="I246" i="4"/>
  <c r="J302" i="7"/>
  <c r="C304" i="7"/>
  <c r="D304" i="7" s="1"/>
  <c r="F304" i="7" s="1"/>
  <c r="L166" i="11" l="1"/>
  <c r="F166" i="11"/>
  <c r="M166" i="11" s="1"/>
  <c r="G166" i="11"/>
  <c r="L166" i="14"/>
  <c r="G166" i="14"/>
  <c r="M166" i="14"/>
  <c r="D167" i="13"/>
  <c r="E167" i="13" s="1"/>
  <c r="E170" i="4"/>
  <c r="F170" i="4" s="1"/>
  <c r="Q170" i="4"/>
  <c r="I304" i="7"/>
  <c r="E303" i="7"/>
  <c r="G303" i="7" s="1"/>
  <c r="C247" i="4" s="1"/>
  <c r="H166" i="11" l="1"/>
  <c r="C167" i="11"/>
  <c r="D167" i="11" s="1"/>
  <c r="J167" i="13"/>
  <c r="F167" i="13"/>
  <c r="K167" i="13"/>
  <c r="H166" i="14"/>
  <c r="C167" i="14"/>
  <c r="I247" i="4"/>
  <c r="J303" i="7"/>
  <c r="C305" i="7"/>
  <c r="D305" i="7" s="1"/>
  <c r="F305" i="7" s="1"/>
  <c r="D167" i="14" l="1"/>
  <c r="E167" i="11"/>
  <c r="O110" i="4"/>
  <c r="R110" i="4" s="1"/>
  <c r="U110" i="4"/>
  <c r="X110" i="4" s="1"/>
  <c r="K170" i="4"/>
  <c r="L170" i="4" s="1"/>
  <c r="W170" i="4"/>
  <c r="G167" i="13"/>
  <c r="C168" i="13"/>
  <c r="E167" i="14"/>
  <c r="F167" i="14" s="1"/>
  <c r="I305" i="7"/>
  <c r="E304" i="7"/>
  <c r="G304" i="7" s="1"/>
  <c r="C248" i="4" s="1"/>
  <c r="L167" i="11" l="1"/>
  <c r="F167" i="11"/>
  <c r="M167" i="11" s="1"/>
  <c r="G167" i="11"/>
  <c r="D168" i="13"/>
  <c r="E168" i="13" s="1"/>
  <c r="L167" i="14"/>
  <c r="G167" i="14"/>
  <c r="M167" i="14"/>
  <c r="E171" i="4"/>
  <c r="F171" i="4" s="1"/>
  <c r="Q171" i="4"/>
  <c r="J304" i="7"/>
  <c r="I248" i="4"/>
  <c r="C306" i="7"/>
  <c r="D306" i="7" s="1"/>
  <c r="F306" i="7" s="1"/>
  <c r="H167" i="11" l="1"/>
  <c r="C168" i="11"/>
  <c r="D168" i="11" s="1"/>
  <c r="H167" i="14"/>
  <c r="C168" i="14"/>
  <c r="J168" i="13"/>
  <c r="F168" i="13"/>
  <c r="K168" i="13"/>
  <c r="I306" i="7"/>
  <c r="E305" i="7"/>
  <c r="D168" i="14" l="1"/>
  <c r="E168" i="11"/>
  <c r="O111" i="4"/>
  <c r="R111" i="4" s="1"/>
  <c r="U111" i="4"/>
  <c r="X111" i="4" s="1"/>
  <c r="G168" i="13"/>
  <c r="C169" i="13"/>
  <c r="E168" i="14"/>
  <c r="F168" i="14" s="1"/>
  <c r="W171" i="4"/>
  <c r="K171" i="4"/>
  <c r="L171" i="4" s="1"/>
  <c r="G305" i="7"/>
  <c r="C249" i="4" s="1"/>
  <c r="J305" i="7"/>
  <c r="C307" i="7"/>
  <c r="D307" i="7" s="1"/>
  <c r="F307" i="7" s="1"/>
  <c r="L168" i="11" l="1"/>
  <c r="F168" i="11"/>
  <c r="M168" i="11" s="1"/>
  <c r="G168" i="11"/>
  <c r="L168" i="14"/>
  <c r="G168" i="14"/>
  <c r="M168" i="14"/>
  <c r="D169" i="13"/>
  <c r="E169" i="13" s="1"/>
  <c r="E172" i="4"/>
  <c r="F172" i="4" s="1"/>
  <c r="Q172" i="4"/>
  <c r="I307" i="7"/>
  <c r="I249" i="4"/>
  <c r="E306" i="7"/>
  <c r="G306" i="7" s="1"/>
  <c r="C250" i="4" s="1"/>
  <c r="H168" i="11" l="1"/>
  <c r="C169" i="11"/>
  <c r="D169" i="11" s="1"/>
  <c r="J169" i="13"/>
  <c r="K169" i="13"/>
  <c r="F169" i="13"/>
  <c r="H168" i="14"/>
  <c r="C169" i="14"/>
  <c r="J306" i="7"/>
  <c r="I250" i="4"/>
  <c r="C308" i="7"/>
  <c r="D308" i="7" s="1"/>
  <c r="F308" i="7" s="1"/>
  <c r="D169" i="14" l="1"/>
  <c r="E169" i="11"/>
  <c r="O112" i="4"/>
  <c r="R112" i="4" s="1"/>
  <c r="U112" i="4"/>
  <c r="X112" i="4" s="1"/>
  <c r="K172" i="4"/>
  <c r="L172" i="4" s="1"/>
  <c r="W172" i="4"/>
  <c r="G169" i="13"/>
  <c r="C170" i="13"/>
  <c r="E169" i="14"/>
  <c r="F169" i="14" s="1"/>
  <c r="I308" i="7"/>
  <c r="E307" i="7"/>
  <c r="G307" i="7" s="1"/>
  <c r="C251" i="4" s="1"/>
  <c r="L169" i="11" l="1"/>
  <c r="G169" i="11"/>
  <c r="F169" i="11"/>
  <c r="M169" i="11" s="1"/>
  <c r="D170" i="13"/>
  <c r="E170" i="13" s="1"/>
  <c r="E173" i="4"/>
  <c r="F173" i="4" s="1"/>
  <c r="Q173" i="4"/>
  <c r="L169" i="14"/>
  <c r="M169" i="14"/>
  <c r="G169" i="14"/>
  <c r="I251" i="4"/>
  <c r="J307" i="7"/>
  <c r="C309" i="7"/>
  <c r="D309" i="7" s="1"/>
  <c r="F309" i="7" s="1"/>
  <c r="H169" i="11" l="1"/>
  <c r="C170" i="11"/>
  <c r="D170" i="11" s="1"/>
  <c r="H169" i="14"/>
  <c r="C170" i="14"/>
  <c r="J170" i="13"/>
  <c r="K170" i="13"/>
  <c r="F170" i="13"/>
  <c r="I309" i="7"/>
  <c r="E308" i="7"/>
  <c r="G308" i="7" s="1"/>
  <c r="C252" i="4" s="1"/>
  <c r="D170" i="14" l="1"/>
  <c r="E170" i="11"/>
  <c r="O113" i="4"/>
  <c r="R113" i="4" s="1"/>
  <c r="U113" i="4"/>
  <c r="X113" i="4" s="1"/>
  <c r="E170" i="14"/>
  <c r="F170" i="14" s="1"/>
  <c r="G170" i="13"/>
  <c r="C171" i="13"/>
  <c r="K173" i="4"/>
  <c r="L173" i="4" s="1"/>
  <c r="W173" i="4"/>
  <c r="I252" i="4"/>
  <c r="J308" i="7"/>
  <c r="C310" i="7"/>
  <c r="D310" i="7" s="1"/>
  <c r="F310" i="7" s="1"/>
  <c r="L170" i="11" l="1"/>
  <c r="F170" i="11"/>
  <c r="M170" i="11" s="1"/>
  <c r="G170" i="11"/>
  <c r="D171" i="13"/>
  <c r="E171" i="13" s="1"/>
  <c r="E174" i="4"/>
  <c r="F174" i="4" s="1"/>
  <c r="Q174" i="4"/>
  <c r="L170" i="14"/>
  <c r="G170" i="14"/>
  <c r="M170" i="14"/>
  <c r="I310" i="7"/>
  <c r="E309" i="7"/>
  <c r="G309" i="7" s="1"/>
  <c r="C253" i="4" s="1"/>
  <c r="H170" i="11" l="1"/>
  <c r="C171" i="11"/>
  <c r="D171" i="11" s="1"/>
  <c r="H170" i="14"/>
  <c r="C171" i="14"/>
  <c r="J171" i="13"/>
  <c r="F171" i="13"/>
  <c r="K171" i="13"/>
  <c r="I253" i="4"/>
  <c r="J309" i="7"/>
  <c r="C311" i="7"/>
  <c r="D311" i="7" s="1"/>
  <c r="F311" i="7" s="1"/>
  <c r="D171" i="14" l="1"/>
  <c r="E171" i="11"/>
  <c r="O114" i="4"/>
  <c r="R114" i="4" s="1"/>
  <c r="U114" i="4"/>
  <c r="X114" i="4" s="1"/>
  <c r="G171" i="13"/>
  <c r="C172" i="13"/>
  <c r="E171" i="14"/>
  <c r="F171" i="14" s="1"/>
  <c r="K174" i="4"/>
  <c r="L174" i="4" s="1"/>
  <c r="W174" i="4"/>
  <c r="I311" i="7"/>
  <c r="E310" i="7"/>
  <c r="G310" i="7" s="1"/>
  <c r="C254" i="4" s="1"/>
  <c r="L171" i="11" l="1"/>
  <c r="G171" i="11"/>
  <c r="F171" i="11"/>
  <c r="M171" i="11" s="1"/>
  <c r="L171" i="14"/>
  <c r="G171" i="14"/>
  <c r="M171" i="14"/>
  <c r="D172" i="13"/>
  <c r="E172" i="13" s="1"/>
  <c r="E175" i="4"/>
  <c r="F175" i="4" s="1"/>
  <c r="Q175" i="4"/>
  <c r="I254" i="4"/>
  <c r="J310" i="7"/>
  <c r="C312" i="7"/>
  <c r="D312" i="7" s="1"/>
  <c r="F312" i="7" s="1"/>
  <c r="H171" i="11" l="1"/>
  <c r="C172" i="11"/>
  <c r="D172" i="11" s="1"/>
  <c r="J172" i="13"/>
  <c r="F172" i="13"/>
  <c r="K172" i="13"/>
  <c r="H171" i="14"/>
  <c r="C172" i="14"/>
  <c r="I312" i="7"/>
  <c r="E311" i="7"/>
  <c r="G311" i="7" s="1"/>
  <c r="C255" i="4" s="1"/>
  <c r="D172" i="14" l="1"/>
  <c r="E172" i="11"/>
  <c r="U115" i="4"/>
  <c r="X115" i="4" s="1"/>
  <c r="O115" i="4"/>
  <c r="R115" i="4" s="1"/>
  <c r="K175" i="4"/>
  <c r="L175" i="4" s="1"/>
  <c r="W175" i="4"/>
  <c r="G172" i="13"/>
  <c r="C173" i="13"/>
  <c r="E172" i="14"/>
  <c r="F172" i="14" s="1"/>
  <c r="I255" i="4"/>
  <c r="J311" i="7"/>
  <c r="C313" i="7"/>
  <c r="D313" i="7" s="1"/>
  <c r="F313" i="7" s="1"/>
  <c r="L172" i="11" l="1"/>
  <c r="G172" i="11"/>
  <c r="F172" i="11"/>
  <c r="M172" i="11" s="1"/>
  <c r="L172" i="14"/>
  <c r="G172" i="14"/>
  <c r="M172" i="14"/>
  <c r="D173" i="13"/>
  <c r="E173" i="13" s="1"/>
  <c r="E176" i="4"/>
  <c r="F176" i="4" s="1"/>
  <c r="Q176" i="4"/>
  <c r="I313" i="7"/>
  <c r="E312" i="7"/>
  <c r="G312" i="7" s="1"/>
  <c r="C256" i="4" s="1"/>
  <c r="H172" i="11" l="1"/>
  <c r="C173" i="11"/>
  <c r="D173" i="11" s="1"/>
  <c r="J173" i="13"/>
  <c r="F173" i="13"/>
  <c r="K173" i="13"/>
  <c r="H172" i="14"/>
  <c r="C173" i="14"/>
  <c r="I256" i="4"/>
  <c r="J312" i="7"/>
  <c r="C314" i="7"/>
  <c r="D314" i="7" s="1"/>
  <c r="F314" i="7" s="1"/>
  <c r="D173" i="14" l="1"/>
  <c r="E173" i="11"/>
  <c r="O116" i="4"/>
  <c r="R116" i="4" s="1"/>
  <c r="U116" i="4"/>
  <c r="X116" i="4" s="1"/>
  <c r="K176" i="4"/>
  <c r="L176" i="4" s="1"/>
  <c r="W176" i="4"/>
  <c r="G173" i="13"/>
  <c r="C174" i="13"/>
  <c r="E173" i="14"/>
  <c r="F173" i="14" s="1"/>
  <c r="I314" i="7"/>
  <c r="E313" i="7"/>
  <c r="G313" i="7" s="1"/>
  <c r="C257" i="4" s="1"/>
  <c r="L173" i="11" l="1"/>
  <c r="F173" i="11"/>
  <c r="M173" i="11" s="1"/>
  <c r="G173" i="11"/>
  <c r="L173" i="14"/>
  <c r="M173" i="14"/>
  <c r="G173" i="14"/>
  <c r="D174" i="13"/>
  <c r="E174" i="13" s="1"/>
  <c r="E177" i="4"/>
  <c r="F177" i="4" s="1"/>
  <c r="Q177" i="4"/>
  <c r="J313" i="7"/>
  <c r="I257" i="4"/>
  <c r="C315" i="7"/>
  <c r="D315" i="7" s="1"/>
  <c r="F315" i="7" s="1"/>
  <c r="H173" i="11" l="1"/>
  <c r="C174" i="11"/>
  <c r="D174" i="11" s="1"/>
  <c r="J174" i="13"/>
  <c r="K174" i="13"/>
  <c r="F174" i="13"/>
  <c r="H173" i="14"/>
  <c r="C174" i="14"/>
  <c r="I315" i="7"/>
  <c r="E314" i="7"/>
  <c r="D174" i="14" l="1"/>
  <c r="E174" i="11"/>
  <c r="O117" i="4"/>
  <c r="R117" i="4" s="1"/>
  <c r="U117" i="4"/>
  <c r="X117" i="4" s="1"/>
  <c r="W177" i="4"/>
  <c r="K177" i="4"/>
  <c r="L177" i="4" s="1"/>
  <c r="G174" i="13"/>
  <c r="C175" i="13"/>
  <c r="E174" i="14"/>
  <c r="F174" i="14" s="1"/>
  <c r="G314" i="7"/>
  <c r="C258" i="4" s="1"/>
  <c r="J314" i="7"/>
  <c r="C316" i="7"/>
  <c r="D316" i="7" s="1"/>
  <c r="F316" i="7" s="1"/>
  <c r="L174" i="11" l="1"/>
  <c r="G174" i="11"/>
  <c r="F174" i="11"/>
  <c r="M174" i="11" s="1"/>
  <c r="D175" i="13"/>
  <c r="E175" i="13" s="1"/>
  <c r="E178" i="4"/>
  <c r="F178" i="4" s="1"/>
  <c r="Q178" i="4"/>
  <c r="L174" i="14"/>
  <c r="M174" i="14"/>
  <c r="G174" i="14"/>
  <c r="I316" i="7"/>
  <c r="I258" i="4"/>
  <c r="E315" i="7"/>
  <c r="G315" i="7" s="1"/>
  <c r="C259" i="4" s="1"/>
  <c r="H174" i="11" l="1"/>
  <c r="C175" i="11"/>
  <c r="D175" i="11" s="1"/>
  <c r="H174" i="14"/>
  <c r="C175" i="14"/>
  <c r="J175" i="13"/>
  <c r="K175" i="13"/>
  <c r="F175" i="13"/>
  <c r="I259" i="4"/>
  <c r="J315" i="7"/>
  <c r="C317" i="7"/>
  <c r="D317" i="7" s="1"/>
  <c r="F317" i="7" s="1"/>
  <c r="D175" i="14" l="1"/>
  <c r="E175" i="11"/>
  <c r="O118" i="4"/>
  <c r="R118" i="4" s="1"/>
  <c r="U118" i="4"/>
  <c r="X118" i="4" s="1"/>
  <c r="E175" i="14"/>
  <c r="F175" i="14" s="1"/>
  <c r="G175" i="13"/>
  <c r="C176" i="13"/>
  <c r="W178" i="4"/>
  <c r="K178" i="4"/>
  <c r="L178" i="4" s="1"/>
  <c r="I317" i="7"/>
  <c r="E316" i="7"/>
  <c r="G316" i="7" s="1"/>
  <c r="C260" i="4" s="1"/>
  <c r="G175" i="11" l="1"/>
  <c r="L175" i="11"/>
  <c r="F175" i="11"/>
  <c r="M175" i="11" s="1"/>
  <c r="D176" i="13"/>
  <c r="E176" i="13" s="1"/>
  <c r="E179" i="4"/>
  <c r="F179" i="4" s="1"/>
  <c r="Q179" i="4"/>
  <c r="L175" i="14"/>
  <c r="G175" i="14"/>
  <c r="M175" i="14"/>
  <c r="I260" i="4"/>
  <c r="J316" i="7"/>
  <c r="C318" i="7"/>
  <c r="D318" i="7" s="1"/>
  <c r="F318" i="7" s="1"/>
  <c r="H175" i="11" l="1"/>
  <c r="C176" i="11"/>
  <c r="D176" i="11" s="1"/>
  <c r="H175" i="14"/>
  <c r="C176" i="14"/>
  <c r="J176" i="13"/>
  <c r="F176" i="13"/>
  <c r="K176" i="13"/>
  <c r="I318" i="7"/>
  <c r="E317" i="7"/>
  <c r="G317" i="7" s="1"/>
  <c r="C261" i="4" s="1"/>
  <c r="D176" i="14" l="1"/>
  <c r="E176" i="11"/>
  <c r="U119" i="4"/>
  <c r="X119" i="4" s="1"/>
  <c r="O119" i="4"/>
  <c r="R119" i="4" s="1"/>
  <c r="G176" i="13"/>
  <c r="C177" i="13"/>
  <c r="E176" i="14"/>
  <c r="F176" i="14" s="1"/>
  <c r="K179" i="4"/>
  <c r="L179" i="4" s="1"/>
  <c r="W179" i="4"/>
  <c r="J317" i="7"/>
  <c r="I261" i="4"/>
  <c r="C319" i="7"/>
  <c r="D319" i="7" s="1"/>
  <c r="F319" i="7" s="1"/>
  <c r="L176" i="11" l="1"/>
  <c r="G176" i="11"/>
  <c r="F176" i="11"/>
  <c r="M176" i="11" s="1"/>
  <c r="L176" i="14"/>
  <c r="G176" i="14"/>
  <c r="M176" i="14"/>
  <c r="D177" i="13"/>
  <c r="E177" i="13" s="1"/>
  <c r="E180" i="4"/>
  <c r="F180" i="4" s="1"/>
  <c r="Q180" i="4"/>
  <c r="I319" i="7"/>
  <c r="E318" i="7"/>
  <c r="H176" i="11" l="1"/>
  <c r="C177" i="11"/>
  <c r="D177" i="11" s="1"/>
  <c r="J177" i="13"/>
  <c r="K177" i="13"/>
  <c r="F177" i="13"/>
  <c r="H176" i="14"/>
  <c r="C177" i="14"/>
  <c r="G318" i="7"/>
  <c r="C262" i="4" s="1"/>
  <c r="J318" i="7"/>
  <c r="C320" i="7"/>
  <c r="D320" i="7" s="1"/>
  <c r="F320" i="7" s="1"/>
  <c r="D177" i="14" l="1"/>
  <c r="E177" i="11"/>
  <c r="U120" i="4"/>
  <c r="X120" i="4" s="1"/>
  <c r="O120" i="4"/>
  <c r="R120" i="4" s="1"/>
  <c r="W180" i="4"/>
  <c r="K180" i="4"/>
  <c r="L180" i="4" s="1"/>
  <c r="G177" i="13"/>
  <c r="C178" i="13"/>
  <c r="E177" i="14"/>
  <c r="F177" i="14" s="1"/>
  <c r="I320" i="7"/>
  <c r="I262" i="4"/>
  <c r="E319" i="7"/>
  <c r="G319" i="7" s="1"/>
  <c r="C263" i="4" s="1"/>
  <c r="F177" i="11" l="1"/>
  <c r="M177" i="11" s="1"/>
  <c r="L177" i="11"/>
  <c r="G177" i="11"/>
  <c r="D178" i="13"/>
  <c r="E178" i="13" s="1"/>
  <c r="E181" i="4"/>
  <c r="F181" i="4" s="1"/>
  <c r="Q181" i="4"/>
  <c r="L177" i="14"/>
  <c r="G177" i="14"/>
  <c r="M177" i="14"/>
  <c r="I263" i="4"/>
  <c r="J319" i="7"/>
  <c r="C321" i="7"/>
  <c r="D321" i="7" s="1"/>
  <c r="F321" i="7" s="1"/>
  <c r="H177" i="11" l="1"/>
  <c r="C178" i="11"/>
  <c r="D178" i="11" s="1"/>
  <c r="H177" i="14"/>
  <c r="C178" i="14"/>
  <c r="J178" i="13"/>
  <c r="K178" i="13"/>
  <c r="F178" i="13"/>
  <c r="I321" i="7"/>
  <c r="E320" i="7"/>
  <c r="G320" i="7" s="1"/>
  <c r="C264" i="4" s="1"/>
  <c r="D178" i="14" l="1"/>
  <c r="E178" i="11"/>
  <c r="O121" i="4"/>
  <c r="R121" i="4" s="1"/>
  <c r="U121" i="4"/>
  <c r="X121" i="4" s="1"/>
  <c r="E178" i="14"/>
  <c r="F178" i="14" s="1"/>
  <c r="G178" i="13"/>
  <c r="C179" i="13"/>
  <c r="K181" i="4"/>
  <c r="L181" i="4" s="1"/>
  <c r="W181" i="4"/>
  <c r="J320" i="7"/>
  <c r="I264" i="4"/>
  <c r="C322" i="7"/>
  <c r="D322" i="7" s="1"/>
  <c r="F322" i="7" s="1"/>
  <c r="L178" i="11" l="1"/>
  <c r="G178" i="11"/>
  <c r="F178" i="11"/>
  <c r="M178" i="11" s="1"/>
  <c r="D179" i="13"/>
  <c r="E179" i="13" s="1"/>
  <c r="E182" i="4"/>
  <c r="F182" i="4" s="1"/>
  <c r="Q182" i="4"/>
  <c r="L178" i="14"/>
  <c r="M178" i="14"/>
  <c r="G178" i="14"/>
  <c r="I322" i="7"/>
  <c r="E321" i="7"/>
  <c r="H178" i="11" l="1"/>
  <c r="C179" i="11"/>
  <c r="D179" i="11" s="1"/>
  <c r="H178" i="14"/>
  <c r="C179" i="14"/>
  <c r="J179" i="13"/>
  <c r="F179" i="13"/>
  <c r="K179" i="13"/>
  <c r="G321" i="7"/>
  <c r="C265" i="4" s="1"/>
  <c r="J321" i="7"/>
  <c r="C323" i="7"/>
  <c r="D323" i="7" s="1"/>
  <c r="F323" i="7" s="1"/>
  <c r="D179" i="14" l="1"/>
  <c r="E179" i="11"/>
  <c r="O122" i="4"/>
  <c r="R122" i="4" s="1"/>
  <c r="U122" i="4"/>
  <c r="X122" i="4" s="1"/>
  <c r="G179" i="13"/>
  <c r="C180" i="13"/>
  <c r="E179" i="14"/>
  <c r="F179" i="14" s="1"/>
  <c r="K182" i="4"/>
  <c r="L182" i="4" s="1"/>
  <c r="W182" i="4"/>
  <c r="I265" i="4"/>
  <c r="I323" i="7"/>
  <c r="E322" i="7"/>
  <c r="G322" i="7" s="1"/>
  <c r="C266" i="4" s="1"/>
  <c r="L179" i="11" l="1"/>
  <c r="F179" i="11"/>
  <c r="M179" i="11" s="1"/>
  <c r="G179" i="11"/>
  <c r="L179" i="14"/>
  <c r="G179" i="14"/>
  <c r="M179" i="14"/>
  <c r="D180" i="13"/>
  <c r="E180" i="13" s="1"/>
  <c r="E183" i="4"/>
  <c r="F183" i="4" s="1"/>
  <c r="Q183" i="4"/>
  <c r="J322" i="7"/>
  <c r="I266" i="4"/>
  <c r="C324" i="7"/>
  <c r="D324" i="7" s="1"/>
  <c r="F324" i="7" s="1"/>
  <c r="H179" i="11" l="1"/>
  <c r="C180" i="11"/>
  <c r="D180" i="11" s="1"/>
  <c r="J180" i="13"/>
  <c r="F180" i="13"/>
  <c r="K180" i="13"/>
  <c r="H179" i="14"/>
  <c r="C180" i="14"/>
  <c r="I324" i="7"/>
  <c r="E323" i="7"/>
  <c r="D180" i="14" l="1"/>
  <c r="E180" i="11"/>
  <c r="U123" i="4"/>
  <c r="X123" i="4" s="1"/>
  <c r="O123" i="4"/>
  <c r="R123" i="4" s="1"/>
  <c r="K183" i="4"/>
  <c r="L183" i="4" s="1"/>
  <c r="W183" i="4"/>
  <c r="G180" i="13"/>
  <c r="C181" i="13"/>
  <c r="E180" i="14"/>
  <c r="F180" i="14" s="1"/>
  <c r="G323" i="7"/>
  <c r="C267" i="4" s="1"/>
  <c r="J323" i="7"/>
  <c r="C325" i="7"/>
  <c r="D325" i="7" s="1"/>
  <c r="F325" i="7" s="1"/>
  <c r="L180" i="11" l="1"/>
  <c r="G180" i="11"/>
  <c r="F180" i="11"/>
  <c r="M180" i="11" s="1"/>
  <c r="D181" i="13"/>
  <c r="E181" i="13" s="1"/>
  <c r="L180" i="14"/>
  <c r="M180" i="14"/>
  <c r="G180" i="14"/>
  <c r="E184" i="4"/>
  <c r="F184" i="4" s="1"/>
  <c r="Q184" i="4"/>
  <c r="I325" i="7"/>
  <c r="I267" i="4"/>
  <c r="E324" i="7"/>
  <c r="G324" i="7" s="1"/>
  <c r="C268" i="4" s="1"/>
  <c r="H180" i="11" l="1"/>
  <c r="C181" i="11"/>
  <c r="D181" i="11" s="1"/>
  <c r="H180" i="14"/>
  <c r="C181" i="14"/>
  <c r="J181" i="13"/>
  <c r="F181" i="13"/>
  <c r="K181" i="13"/>
  <c r="I268" i="4"/>
  <c r="J324" i="7"/>
  <c r="C326" i="7"/>
  <c r="D326" i="7" s="1"/>
  <c r="F326" i="7" s="1"/>
  <c r="D181" i="14" l="1"/>
  <c r="E181" i="11"/>
  <c r="O124" i="4"/>
  <c r="R124" i="4" s="1"/>
  <c r="U124" i="4"/>
  <c r="X124" i="4" s="1"/>
  <c r="G181" i="13"/>
  <c r="C182" i="13"/>
  <c r="E181" i="14"/>
  <c r="F181" i="14" s="1"/>
  <c r="W184" i="4"/>
  <c r="K184" i="4"/>
  <c r="L184" i="4" s="1"/>
  <c r="I326" i="7"/>
  <c r="E325" i="7"/>
  <c r="G325" i="7" s="1"/>
  <c r="C269" i="4" s="1"/>
  <c r="L181" i="11" l="1"/>
  <c r="G181" i="11"/>
  <c r="F181" i="11"/>
  <c r="M181" i="11" s="1"/>
  <c r="L181" i="14"/>
  <c r="M181" i="14"/>
  <c r="G181" i="14"/>
  <c r="D182" i="13"/>
  <c r="E182" i="13" s="1"/>
  <c r="E185" i="4"/>
  <c r="F185" i="4" s="1"/>
  <c r="Q185" i="4"/>
  <c r="I269" i="4"/>
  <c r="J325" i="7"/>
  <c r="C327" i="7"/>
  <c r="D327" i="7" s="1"/>
  <c r="F327" i="7" s="1"/>
  <c r="H181" i="11" l="1"/>
  <c r="C182" i="11"/>
  <c r="D182" i="11" s="1"/>
  <c r="J182" i="13"/>
  <c r="K182" i="13"/>
  <c r="F182" i="13"/>
  <c r="H181" i="14"/>
  <c r="C182" i="14"/>
  <c r="I327" i="7"/>
  <c r="E326" i="7"/>
  <c r="G326" i="7" s="1"/>
  <c r="C270" i="4" s="1"/>
  <c r="D182" i="14" l="1"/>
  <c r="E182" i="11"/>
  <c r="O125" i="4"/>
  <c r="R125" i="4" s="1"/>
  <c r="U125" i="4"/>
  <c r="X125" i="4" s="1"/>
  <c r="K185" i="4"/>
  <c r="L185" i="4" s="1"/>
  <c r="W185" i="4"/>
  <c r="G182" i="13"/>
  <c r="C183" i="13"/>
  <c r="E182" i="14"/>
  <c r="F182" i="14" s="1"/>
  <c r="I270" i="4"/>
  <c r="J326" i="7"/>
  <c r="C328" i="7"/>
  <c r="D328" i="7" s="1"/>
  <c r="F328" i="7" s="1"/>
  <c r="L182" i="11" l="1"/>
  <c r="F182" i="11"/>
  <c r="M182" i="11" s="1"/>
  <c r="G182" i="11"/>
  <c r="D183" i="13"/>
  <c r="E183" i="13" s="1"/>
  <c r="E186" i="4"/>
  <c r="F186" i="4" s="1"/>
  <c r="Q186" i="4"/>
  <c r="L182" i="14"/>
  <c r="M182" i="14"/>
  <c r="G182" i="14"/>
  <c r="I328" i="7"/>
  <c r="E327" i="7"/>
  <c r="G327" i="7" s="1"/>
  <c r="C271" i="4" s="1"/>
  <c r="H182" i="11" l="1"/>
  <c r="C183" i="11"/>
  <c r="D183" i="11" s="1"/>
  <c r="H182" i="14"/>
  <c r="C183" i="14"/>
  <c r="J183" i="13"/>
  <c r="K183" i="13"/>
  <c r="F183" i="13"/>
  <c r="J327" i="7"/>
  <c r="I271" i="4"/>
  <c r="C329" i="7"/>
  <c r="D329" i="7" s="1"/>
  <c r="F329" i="7" s="1"/>
  <c r="D183" i="14" l="1"/>
  <c r="E183" i="11"/>
  <c r="O126" i="4"/>
  <c r="R126" i="4" s="1"/>
  <c r="U126" i="4"/>
  <c r="X126" i="4" s="1"/>
  <c r="E183" i="14"/>
  <c r="F183" i="14" s="1"/>
  <c r="G183" i="13"/>
  <c r="C184" i="13"/>
  <c r="W186" i="4"/>
  <c r="K186" i="4"/>
  <c r="L186" i="4" s="1"/>
  <c r="I329" i="7"/>
  <c r="E328" i="7"/>
  <c r="L183" i="11" l="1"/>
  <c r="G183" i="11"/>
  <c r="F183" i="11"/>
  <c r="M183" i="11" s="1"/>
  <c r="D184" i="13"/>
  <c r="E184" i="13" s="1"/>
  <c r="E187" i="4"/>
  <c r="F187" i="4" s="1"/>
  <c r="Q187" i="4"/>
  <c r="L183" i="14"/>
  <c r="M183" i="14"/>
  <c r="G183" i="14"/>
  <c r="G328" i="7"/>
  <c r="C272" i="4" s="1"/>
  <c r="J328" i="7"/>
  <c r="C330" i="7"/>
  <c r="D330" i="7" s="1"/>
  <c r="F330" i="7" s="1"/>
  <c r="H183" i="11" l="1"/>
  <c r="C184" i="11"/>
  <c r="D184" i="11" s="1"/>
  <c r="H183" i="14"/>
  <c r="C184" i="14"/>
  <c r="J184" i="13"/>
  <c r="F184" i="13"/>
  <c r="K184" i="13"/>
  <c r="I330" i="7"/>
  <c r="I272" i="4"/>
  <c r="E329" i="7"/>
  <c r="G329" i="7" s="1"/>
  <c r="C273" i="4" s="1"/>
  <c r="D184" i="14" l="1"/>
  <c r="E184" i="11"/>
  <c r="O127" i="4"/>
  <c r="R127" i="4" s="1"/>
  <c r="U127" i="4"/>
  <c r="X127" i="4" s="1"/>
  <c r="G184" i="13"/>
  <c r="C185" i="13"/>
  <c r="E184" i="14"/>
  <c r="F184" i="14" s="1"/>
  <c r="W187" i="4"/>
  <c r="K187" i="4"/>
  <c r="L187" i="4" s="1"/>
  <c r="J329" i="7"/>
  <c r="I273" i="4"/>
  <c r="C331" i="7"/>
  <c r="D331" i="7" s="1"/>
  <c r="F331" i="7" s="1"/>
  <c r="L184" i="11" l="1"/>
  <c r="G184" i="11"/>
  <c r="F184" i="11"/>
  <c r="M184" i="11" s="1"/>
  <c r="L184" i="14"/>
  <c r="G184" i="14"/>
  <c r="M184" i="14"/>
  <c r="D185" i="13"/>
  <c r="E185" i="13" s="1"/>
  <c r="E188" i="4"/>
  <c r="F188" i="4" s="1"/>
  <c r="Q188" i="4"/>
  <c r="I331" i="7"/>
  <c r="E330" i="7"/>
  <c r="G330" i="7" s="1"/>
  <c r="C274" i="4" s="1"/>
  <c r="H184" i="11" l="1"/>
  <c r="C185" i="11"/>
  <c r="D185" i="11" s="1"/>
  <c r="J185" i="13"/>
  <c r="F185" i="13"/>
  <c r="K185" i="13"/>
  <c r="H184" i="14"/>
  <c r="C185" i="14"/>
  <c r="J330" i="7"/>
  <c r="I274" i="4"/>
  <c r="C332" i="7"/>
  <c r="D332" i="7" s="1"/>
  <c r="F332" i="7" s="1"/>
  <c r="D185" i="14" l="1"/>
  <c r="E185" i="11"/>
  <c r="U128" i="4"/>
  <c r="X128" i="4" s="1"/>
  <c r="O128" i="4"/>
  <c r="R128" i="4" s="1"/>
  <c r="W188" i="4"/>
  <c r="K188" i="4"/>
  <c r="L188" i="4" s="1"/>
  <c r="G185" i="13"/>
  <c r="C186" i="13"/>
  <c r="E185" i="14"/>
  <c r="F185" i="14" s="1"/>
  <c r="I332" i="7"/>
  <c r="E331" i="7"/>
  <c r="L185" i="11" l="1"/>
  <c r="G185" i="11"/>
  <c r="F185" i="11"/>
  <c r="M185" i="11" s="1"/>
  <c r="L185" i="14"/>
  <c r="G185" i="14"/>
  <c r="M185" i="14"/>
  <c r="D186" i="13"/>
  <c r="E186" i="13" s="1"/>
  <c r="E189" i="4"/>
  <c r="F189" i="4" s="1"/>
  <c r="Q189" i="4"/>
  <c r="G331" i="7"/>
  <c r="C275" i="4" s="1"/>
  <c r="J331" i="7"/>
  <c r="C333" i="7"/>
  <c r="D333" i="7" s="1"/>
  <c r="F333" i="7" s="1"/>
  <c r="H185" i="11" l="1"/>
  <c r="C186" i="11"/>
  <c r="D186" i="11" s="1"/>
  <c r="J186" i="13"/>
  <c r="K186" i="13"/>
  <c r="F186" i="13"/>
  <c r="H185" i="14"/>
  <c r="C186" i="14"/>
  <c r="I275" i="4"/>
  <c r="I333" i="7"/>
  <c r="E332" i="7"/>
  <c r="G332" i="7" s="1"/>
  <c r="C276" i="4" s="1"/>
  <c r="D186" i="14" l="1"/>
  <c r="E186" i="11"/>
  <c r="O129" i="4"/>
  <c r="R129" i="4" s="1"/>
  <c r="U129" i="4"/>
  <c r="X129" i="4" s="1"/>
  <c r="W189" i="4"/>
  <c r="K189" i="4"/>
  <c r="L189" i="4" s="1"/>
  <c r="G186" i="13"/>
  <c r="C187" i="13"/>
  <c r="E186" i="14"/>
  <c r="F186" i="14" s="1"/>
  <c r="J332" i="7"/>
  <c r="I276" i="4"/>
  <c r="C334" i="7"/>
  <c r="D334" i="7" s="1"/>
  <c r="F334" i="7" s="1"/>
  <c r="L186" i="11" l="1"/>
  <c r="F186" i="11"/>
  <c r="M186" i="11" s="1"/>
  <c r="G186" i="11"/>
  <c r="L186" i="14"/>
  <c r="G186" i="14"/>
  <c r="M186" i="14"/>
  <c r="D187" i="13"/>
  <c r="E187" i="13" s="1"/>
  <c r="E190" i="4"/>
  <c r="F190" i="4" s="1"/>
  <c r="Q190" i="4"/>
  <c r="I334" i="7"/>
  <c r="E333" i="7"/>
  <c r="H186" i="11" l="1"/>
  <c r="C187" i="11"/>
  <c r="D187" i="11" s="1"/>
  <c r="J187" i="13"/>
  <c r="F187" i="13"/>
  <c r="K187" i="13"/>
  <c r="H186" i="14"/>
  <c r="C187" i="14"/>
  <c r="G333" i="7"/>
  <c r="C277" i="4" s="1"/>
  <c r="J333" i="7"/>
  <c r="C335" i="7"/>
  <c r="D335" i="7" s="1"/>
  <c r="F335" i="7" s="1"/>
  <c r="D187" i="14" l="1"/>
  <c r="E187" i="11"/>
  <c r="U130" i="4"/>
  <c r="X130" i="4" s="1"/>
  <c r="O130" i="4"/>
  <c r="R130" i="4" s="1"/>
  <c r="K190" i="4"/>
  <c r="L190" i="4" s="1"/>
  <c r="W190" i="4"/>
  <c r="G187" i="13"/>
  <c r="C188" i="13"/>
  <c r="E187" i="14"/>
  <c r="F187" i="14" s="1"/>
  <c r="I335" i="7"/>
  <c r="I277" i="4"/>
  <c r="E334" i="7"/>
  <c r="G334" i="7" s="1"/>
  <c r="C278" i="4" s="1"/>
  <c r="L187" i="11" l="1"/>
  <c r="F187" i="11"/>
  <c r="M187" i="11" s="1"/>
  <c r="G187" i="11"/>
  <c r="L187" i="14"/>
  <c r="G187" i="14"/>
  <c r="M187" i="14"/>
  <c r="D188" i="13"/>
  <c r="E188" i="13" s="1"/>
  <c r="E191" i="4"/>
  <c r="F191" i="4" s="1"/>
  <c r="Q191" i="4"/>
  <c r="I278" i="4"/>
  <c r="J334" i="7"/>
  <c r="C336" i="7"/>
  <c r="D336" i="7" s="1"/>
  <c r="F336" i="7" s="1"/>
  <c r="H187" i="11" l="1"/>
  <c r="C188" i="11"/>
  <c r="D188" i="11" s="1"/>
  <c r="J188" i="13"/>
  <c r="F188" i="13"/>
  <c r="K188" i="13"/>
  <c r="H187" i="14"/>
  <c r="C188" i="14"/>
  <c r="I336" i="7"/>
  <c r="E335" i="7"/>
  <c r="G335" i="7" s="1"/>
  <c r="C279" i="4" s="1"/>
  <c r="D188" i="14" l="1"/>
  <c r="E188" i="11"/>
  <c r="O131" i="4"/>
  <c r="R131" i="4" s="1"/>
  <c r="U131" i="4"/>
  <c r="X131" i="4" s="1"/>
  <c r="K191" i="4"/>
  <c r="L191" i="4" s="1"/>
  <c r="W191" i="4"/>
  <c r="G188" i="13"/>
  <c r="C189" i="13"/>
  <c r="E188" i="14"/>
  <c r="F188" i="14" s="1"/>
  <c r="I279" i="4"/>
  <c r="J335" i="7"/>
  <c r="C337" i="7"/>
  <c r="D337" i="7" s="1"/>
  <c r="F337" i="7" s="1"/>
  <c r="L188" i="11" l="1"/>
  <c r="F188" i="11"/>
  <c r="M188" i="11" s="1"/>
  <c r="G188" i="11"/>
  <c r="L188" i="14"/>
  <c r="G188" i="14"/>
  <c r="M188" i="14"/>
  <c r="D189" i="13"/>
  <c r="E189" i="13" s="1"/>
  <c r="E192" i="4"/>
  <c r="F192" i="4" s="1"/>
  <c r="Q192" i="4"/>
  <c r="I337" i="7"/>
  <c r="E336" i="7"/>
  <c r="G336" i="7" s="1"/>
  <c r="C280" i="4" s="1"/>
  <c r="H188" i="11" l="1"/>
  <c r="C189" i="11"/>
  <c r="D189" i="11" s="1"/>
  <c r="J189" i="13"/>
  <c r="F189" i="13"/>
  <c r="K189" i="13"/>
  <c r="H188" i="14"/>
  <c r="C189" i="14"/>
  <c r="J336" i="7"/>
  <c r="I280" i="4"/>
  <c r="C338" i="7"/>
  <c r="D338" i="7" s="1"/>
  <c r="F338" i="7" s="1"/>
  <c r="D189" i="14" l="1"/>
  <c r="E189" i="11"/>
  <c r="O132" i="4"/>
  <c r="R132" i="4" s="1"/>
  <c r="U132" i="4"/>
  <c r="X132" i="4" s="1"/>
  <c r="W192" i="4"/>
  <c r="K192" i="4"/>
  <c r="L192" i="4" s="1"/>
  <c r="G189" i="13"/>
  <c r="C190" i="13"/>
  <c r="E189" i="14"/>
  <c r="F189" i="14" s="1"/>
  <c r="I338" i="7"/>
  <c r="E337" i="7"/>
  <c r="G337" i="7" s="1"/>
  <c r="C281" i="4" s="1"/>
  <c r="L189" i="11" l="1"/>
  <c r="F189" i="11"/>
  <c r="M189" i="11" s="1"/>
  <c r="G189" i="11"/>
  <c r="D190" i="13"/>
  <c r="E190" i="13" s="1"/>
  <c r="L189" i="14"/>
  <c r="M189" i="14"/>
  <c r="G189" i="14"/>
  <c r="E193" i="4"/>
  <c r="F193" i="4" s="1"/>
  <c r="Q193" i="4"/>
  <c r="J337" i="7"/>
  <c r="I281" i="4"/>
  <c r="C339" i="7"/>
  <c r="D339" i="7" s="1"/>
  <c r="F339" i="7" s="1"/>
  <c r="H189" i="11" l="1"/>
  <c r="C190" i="11"/>
  <c r="D190" i="11" s="1"/>
  <c r="H189" i="14"/>
  <c r="C190" i="14"/>
  <c r="J190" i="13"/>
  <c r="K190" i="13"/>
  <c r="F190" i="13"/>
  <c r="I339" i="7"/>
  <c r="E338" i="7"/>
  <c r="G338" i="7" s="1"/>
  <c r="C282" i="4" s="1"/>
  <c r="D190" i="14" l="1"/>
  <c r="E190" i="11"/>
  <c r="O133" i="4"/>
  <c r="R133" i="4" s="1"/>
  <c r="U133" i="4"/>
  <c r="X133" i="4" s="1"/>
  <c r="E190" i="14"/>
  <c r="F190" i="14" s="1"/>
  <c r="G190" i="13"/>
  <c r="C191" i="13"/>
  <c r="W193" i="4"/>
  <c r="K193" i="4"/>
  <c r="L193" i="4" s="1"/>
  <c r="J338" i="7"/>
  <c r="I282" i="4"/>
  <c r="C340" i="7"/>
  <c r="D340" i="7" s="1"/>
  <c r="F340" i="7" s="1"/>
  <c r="L190" i="11" l="1"/>
  <c r="G190" i="11"/>
  <c r="F190" i="11"/>
  <c r="M190" i="11" s="1"/>
  <c r="D191" i="13"/>
  <c r="E191" i="13" s="1"/>
  <c r="E194" i="4"/>
  <c r="F194" i="4" s="1"/>
  <c r="Q194" i="4"/>
  <c r="L190" i="14"/>
  <c r="M190" i="14"/>
  <c r="G190" i="14"/>
  <c r="I340" i="7"/>
  <c r="E339" i="7"/>
  <c r="G339" i="7" s="1"/>
  <c r="C283" i="4" s="1"/>
  <c r="H190" i="11" l="1"/>
  <c r="C191" i="11"/>
  <c r="D191" i="11" s="1"/>
  <c r="H190" i="14"/>
  <c r="C191" i="14"/>
  <c r="J191" i="13"/>
  <c r="K191" i="13"/>
  <c r="F191" i="13"/>
  <c r="I283" i="4"/>
  <c r="J339" i="7"/>
  <c r="C341" i="7"/>
  <c r="D341" i="7" s="1"/>
  <c r="F341" i="7" s="1"/>
  <c r="D191" i="14" l="1"/>
  <c r="E191" i="11"/>
  <c r="O134" i="4"/>
  <c r="R134" i="4" s="1"/>
  <c r="U134" i="4"/>
  <c r="X134" i="4" s="1"/>
  <c r="E191" i="14"/>
  <c r="F191" i="14" s="1"/>
  <c r="G191" i="13"/>
  <c r="C192" i="13"/>
  <c r="E192" i="13" s="1"/>
  <c r="K194" i="4"/>
  <c r="L194" i="4" s="1"/>
  <c r="W194" i="4"/>
  <c r="I341" i="7"/>
  <c r="E340" i="7"/>
  <c r="G340" i="7" s="1"/>
  <c r="C284" i="4" s="1"/>
  <c r="G191" i="11" l="1"/>
  <c r="L191" i="11"/>
  <c r="F191" i="11"/>
  <c r="M191" i="11" s="1"/>
  <c r="D192" i="13"/>
  <c r="E195" i="4"/>
  <c r="F195" i="4" s="1"/>
  <c r="Q195" i="4"/>
  <c r="L191" i="14"/>
  <c r="G191" i="14"/>
  <c r="M191" i="14"/>
  <c r="I284" i="4"/>
  <c r="J340" i="7"/>
  <c r="C342" i="7"/>
  <c r="D342" i="7" s="1"/>
  <c r="F342" i="7" s="1"/>
  <c r="H191" i="11" l="1"/>
  <c r="C192" i="11"/>
  <c r="D192" i="11" s="1"/>
  <c r="H191" i="14"/>
  <c r="C192" i="14"/>
  <c r="J192" i="13"/>
  <c r="K192" i="13"/>
  <c r="F192" i="13"/>
  <c r="I342" i="7"/>
  <c r="E341" i="7"/>
  <c r="G341" i="7" s="1"/>
  <c r="C285" i="4" s="1"/>
  <c r="D192" i="14" l="1"/>
  <c r="F192" i="14"/>
  <c r="E192" i="11"/>
  <c r="O135" i="4"/>
  <c r="R135" i="4" s="1"/>
  <c r="U135" i="4"/>
  <c r="X135" i="4" s="1"/>
  <c r="H372" i="11"/>
  <c r="E192" i="14"/>
  <c r="G192" i="13"/>
  <c r="C193" i="13"/>
  <c r="E193" i="13" s="1"/>
  <c r="K195" i="4"/>
  <c r="L195" i="4" s="1"/>
  <c r="W195" i="4"/>
  <c r="I285" i="4"/>
  <c r="J341" i="7"/>
  <c r="C343" i="7"/>
  <c r="D343" i="7" s="1"/>
  <c r="F343" i="7" s="1"/>
  <c r="H373" i="11" l="1"/>
  <c r="H374" i="11"/>
  <c r="G192" i="11"/>
  <c r="F192" i="11"/>
  <c r="M192" i="11" s="1"/>
  <c r="L192" i="11"/>
  <c r="D193" i="13"/>
  <c r="E196" i="4"/>
  <c r="F196" i="4" s="1"/>
  <c r="Q196" i="4"/>
  <c r="L192" i="14"/>
  <c r="M192" i="14"/>
  <c r="G192" i="14"/>
  <c r="I343" i="7"/>
  <c r="E342" i="7"/>
  <c r="G342" i="7" s="1"/>
  <c r="C286" i="4" s="1"/>
  <c r="H192" i="11" l="1"/>
  <c r="C193" i="11"/>
  <c r="D193" i="11" s="1"/>
  <c r="H192" i="14"/>
  <c r="C193" i="14"/>
  <c r="J193" i="13"/>
  <c r="K193" i="13"/>
  <c r="F193" i="13"/>
  <c r="I286" i="4"/>
  <c r="J342" i="7"/>
  <c r="C344" i="7"/>
  <c r="D344" i="7" s="1"/>
  <c r="F344" i="7" s="1"/>
  <c r="D193" i="14" l="1"/>
  <c r="F193" i="14"/>
  <c r="E193" i="11"/>
  <c r="U136" i="4"/>
  <c r="X136" i="4" s="1"/>
  <c r="O136" i="4"/>
  <c r="R136" i="4" s="1"/>
  <c r="E193" i="14"/>
  <c r="G193" i="13"/>
  <c r="C194" i="13"/>
  <c r="E194" i="13" s="1"/>
  <c r="W196" i="4"/>
  <c r="K196" i="4"/>
  <c r="L196" i="4" s="1"/>
  <c r="I344" i="7"/>
  <c r="E343" i="7"/>
  <c r="G343" i="7" s="1"/>
  <c r="C287" i="4" s="1"/>
  <c r="F193" i="11" l="1"/>
  <c r="M193" i="11" s="1"/>
  <c r="L193" i="11"/>
  <c r="G193" i="11"/>
  <c r="D194" i="13"/>
  <c r="E197" i="4"/>
  <c r="F197" i="4" s="1"/>
  <c r="Q197" i="4"/>
  <c r="L193" i="14"/>
  <c r="G193" i="14"/>
  <c r="M193" i="14"/>
  <c r="I287" i="4"/>
  <c r="J343" i="7"/>
  <c r="C345" i="7"/>
  <c r="D345" i="7" s="1"/>
  <c r="F345" i="7" s="1"/>
  <c r="H193" i="11" l="1"/>
  <c r="C194" i="11"/>
  <c r="D194" i="11" s="1"/>
  <c r="H193" i="14"/>
  <c r="C194" i="14"/>
  <c r="J194" i="13"/>
  <c r="K194" i="13"/>
  <c r="F194" i="13"/>
  <c r="I345" i="7"/>
  <c r="E344" i="7"/>
  <c r="G344" i="7" s="1"/>
  <c r="C288" i="4" s="1"/>
  <c r="D194" i="14" l="1"/>
  <c r="F194" i="14"/>
  <c r="E194" i="11"/>
  <c r="U137" i="4"/>
  <c r="X137" i="4" s="1"/>
  <c r="O137" i="4"/>
  <c r="R137" i="4" s="1"/>
  <c r="E194" i="14"/>
  <c r="G194" i="13"/>
  <c r="C195" i="13"/>
  <c r="E195" i="13" s="1"/>
  <c r="W197" i="4"/>
  <c r="K197" i="4"/>
  <c r="L197" i="4" s="1"/>
  <c r="I288" i="4"/>
  <c r="J344" i="7"/>
  <c r="C346" i="7"/>
  <c r="D346" i="7" s="1"/>
  <c r="F346" i="7" s="1"/>
  <c r="L194" i="11" l="1"/>
  <c r="G194" i="11"/>
  <c r="F194" i="11"/>
  <c r="M194" i="11" s="1"/>
  <c r="D195" i="13"/>
  <c r="E198" i="4"/>
  <c r="F198" i="4" s="1"/>
  <c r="Q198" i="4"/>
  <c r="L194" i="14"/>
  <c r="G194" i="14"/>
  <c r="M194" i="14"/>
  <c r="I346" i="7"/>
  <c r="E345" i="7"/>
  <c r="G345" i="7" s="1"/>
  <c r="C289" i="4" s="1"/>
  <c r="H194" i="11" l="1"/>
  <c r="C195" i="11"/>
  <c r="D195" i="11" s="1"/>
  <c r="H194" i="14"/>
  <c r="C195" i="14"/>
  <c r="J195" i="13"/>
  <c r="F195" i="13"/>
  <c r="K195" i="13"/>
  <c r="I289" i="4"/>
  <c r="J345" i="7"/>
  <c r="C347" i="7"/>
  <c r="D347" i="7" s="1"/>
  <c r="F347" i="7" s="1"/>
  <c r="D195" i="14" l="1"/>
  <c r="F195" i="14"/>
  <c r="E195" i="11"/>
  <c r="O138" i="4"/>
  <c r="R138" i="4" s="1"/>
  <c r="U138" i="4"/>
  <c r="X138" i="4" s="1"/>
  <c r="G195" i="13"/>
  <c r="C196" i="13"/>
  <c r="E196" i="13" s="1"/>
  <c r="E195" i="14"/>
  <c r="W198" i="4"/>
  <c r="K198" i="4"/>
  <c r="L198" i="4" s="1"/>
  <c r="I347" i="7"/>
  <c r="E346" i="7"/>
  <c r="G346" i="7" s="1"/>
  <c r="C290" i="4" s="1"/>
  <c r="L195" i="11" l="1"/>
  <c r="G195" i="11"/>
  <c r="F195" i="11"/>
  <c r="M195" i="11" s="1"/>
  <c r="L195" i="14"/>
  <c r="M195" i="14"/>
  <c r="G195" i="14"/>
  <c r="D196" i="13"/>
  <c r="E199" i="4"/>
  <c r="F199" i="4" s="1"/>
  <c r="Q199" i="4"/>
  <c r="I290" i="4"/>
  <c r="J346" i="7"/>
  <c r="C348" i="7"/>
  <c r="D348" i="7" s="1"/>
  <c r="F348" i="7" s="1"/>
  <c r="H195" i="11" l="1"/>
  <c r="C196" i="11"/>
  <c r="D196" i="11" s="1"/>
  <c r="J196" i="13"/>
  <c r="K196" i="13"/>
  <c r="F196" i="13"/>
  <c r="H195" i="14"/>
  <c r="C196" i="14"/>
  <c r="I348" i="7"/>
  <c r="E347" i="7"/>
  <c r="G347" i="7" s="1"/>
  <c r="C291" i="4" s="1"/>
  <c r="D196" i="14" l="1"/>
  <c r="F196" i="14"/>
  <c r="E196" i="11"/>
  <c r="O139" i="4"/>
  <c r="R139" i="4" s="1"/>
  <c r="U139" i="4"/>
  <c r="X139" i="4" s="1"/>
  <c r="K199" i="4"/>
  <c r="L199" i="4" s="1"/>
  <c r="W199" i="4"/>
  <c r="G196" i="13"/>
  <c r="C197" i="13"/>
  <c r="E197" i="13" s="1"/>
  <c r="E196" i="14"/>
  <c r="I291" i="4"/>
  <c r="J347" i="7"/>
  <c r="C349" i="7"/>
  <c r="D349" i="7" s="1"/>
  <c r="F349" i="7" s="1"/>
  <c r="L196" i="11" l="1"/>
  <c r="G196" i="11"/>
  <c r="F196" i="11"/>
  <c r="M196" i="11" s="1"/>
  <c r="L196" i="14"/>
  <c r="M196" i="14"/>
  <c r="G196" i="14"/>
  <c r="D197" i="13"/>
  <c r="E200" i="4"/>
  <c r="F200" i="4" s="1"/>
  <c r="Q200" i="4"/>
  <c r="I349" i="7"/>
  <c r="E348" i="7"/>
  <c r="G348" i="7" s="1"/>
  <c r="C292" i="4" s="1"/>
  <c r="H196" i="11" l="1"/>
  <c r="C197" i="11"/>
  <c r="D197" i="11" s="1"/>
  <c r="J197" i="13"/>
  <c r="K197" i="13"/>
  <c r="F197" i="13"/>
  <c r="H196" i="14"/>
  <c r="C197" i="14"/>
  <c r="I292" i="4"/>
  <c r="J348" i="7"/>
  <c r="C350" i="7"/>
  <c r="D350" i="7" s="1"/>
  <c r="F350" i="7" s="1"/>
  <c r="D197" i="14" l="1"/>
  <c r="F197" i="14"/>
  <c r="E197" i="11"/>
  <c r="O140" i="4"/>
  <c r="R140" i="4" s="1"/>
  <c r="U140" i="4"/>
  <c r="X140" i="4" s="1"/>
  <c r="W200" i="4"/>
  <c r="K200" i="4"/>
  <c r="L200" i="4" s="1"/>
  <c r="G197" i="13"/>
  <c r="C198" i="13"/>
  <c r="E198" i="13" s="1"/>
  <c r="E197" i="14"/>
  <c r="I350" i="7"/>
  <c r="E349" i="7"/>
  <c r="G349" i="7" s="1"/>
  <c r="C293" i="4" s="1"/>
  <c r="L197" i="11" l="1"/>
  <c r="G197" i="11"/>
  <c r="F197" i="11"/>
  <c r="M197" i="11" s="1"/>
  <c r="L197" i="14"/>
  <c r="G197" i="14"/>
  <c r="M197" i="14"/>
  <c r="D198" i="13"/>
  <c r="E201" i="4"/>
  <c r="F201" i="4" s="1"/>
  <c r="Q201" i="4"/>
  <c r="I293" i="4"/>
  <c r="J349" i="7"/>
  <c r="C351" i="7"/>
  <c r="D351" i="7" s="1"/>
  <c r="F351" i="7" s="1"/>
  <c r="H197" i="11" l="1"/>
  <c r="C198" i="11"/>
  <c r="D198" i="11" s="1"/>
  <c r="J198" i="13"/>
  <c r="K198" i="13"/>
  <c r="F198" i="13"/>
  <c r="H197" i="14"/>
  <c r="C198" i="14"/>
  <c r="I351" i="7"/>
  <c r="E350" i="7"/>
  <c r="G350" i="7" s="1"/>
  <c r="C294" i="4" s="1"/>
  <c r="D198" i="14" l="1"/>
  <c r="F198" i="14"/>
  <c r="E198" i="11"/>
  <c r="O141" i="4"/>
  <c r="R141" i="4" s="1"/>
  <c r="U141" i="4"/>
  <c r="X141" i="4" s="1"/>
  <c r="K201" i="4"/>
  <c r="L201" i="4" s="1"/>
  <c r="W201" i="4"/>
  <c r="G198" i="13"/>
  <c r="C199" i="13"/>
  <c r="E199" i="13" s="1"/>
  <c r="E198" i="14"/>
  <c r="I294" i="4"/>
  <c r="J350" i="7"/>
  <c r="C352" i="7"/>
  <c r="D352" i="7" s="1"/>
  <c r="F352" i="7" s="1"/>
  <c r="L198" i="11" l="1"/>
  <c r="G198" i="11"/>
  <c r="F198" i="11"/>
  <c r="M198" i="11" s="1"/>
  <c r="L198" i="14"/>
  <c r="M198" i="14"/>
  <c r="G198" i="14"/>
  <c r="D199" i="13"/>
  <c r="E202" i="4"/>
  <c r="F202" i="4" s="1"/>
  <c r="Q202" i="4"/>
  <c r="I352" i="7"/>
  <c r="E351" i="7"/>
  <c r="G351" i="7" s="1"/>
  <c r="C295" i="4" s="1"/>
  <c r="H198" i="11" l="1"/>
  <c r="C199" i="11"/>
  <c r="D199" i="11" s="1"/>
  <c r="J199" i="13"/>
  <c r="F199" i="13"/>
  <c r="K199" i="13"/>
  <c r="H198" i="14"/>
  <c r="C199" i="14"/>
  <c r="I295" i="4"/>
  <c r="J351" i="7"/>
  <c r="C353" i="7"/>
  <c r="D353" i="7" s="1"/>
  <c r="F353" i="7" s="1"/>
  <c r="D199" i="14" l="1"/>
  <c r="F199" i="14"/>
  <c r="E199" i="11"/>
  <c r="O142" i="4"/>
  <c r="R142" i="4" s="1"/>
  <c r="U142" i="4"/>
  <c r="X142" i="4" s="1"/>
  <c r="W202" i="4"/>
  <c r="K202" i="4"/>
  <c r="L202" i="4" s="1"/>
  <c r="G199" i="13"/>
  <c r="C200" i="13"/>
  <c r="E200" i="13" s="1"/>
  <c r="E199" i="14"/>
  <c r="I353" i="7"/>
  <c r="E352" i="7"/>
  <c r="G352" i="7" s="1"/>
  <c r="C296" i="4" s="1"/>
  <c r="L199" i="11" l="1"/>
  <c r="G199" i="11"/>
  <c r="F199" i="11"/>
  <c r="M199" i="11" s="1"/>
  <c r="D200" i="13"/>
  <c r="L199" i="14"/>
  <c r="G199" i="14"/>
  <c r="M199" i="14"/>
  <c r="E203" i="4"/>
  <c r="F203" i="4" s="1"/>
  <c r="Q203" i="4"/>
  <c r="I296" i="4"/>
  <c r="J352" i="7"/>
  <c r="C354" i="7"/>
  <c r="D354" i="7" s="1"/>
  <c r="F354" i="7" s="1"/>
  <c r="H199" i="11" l="1"/>
  <c r="C200" i="11"/>
  <c r="D200" i="11" s="1"/>
  <c r="H199" i="14"/>
  <c r="C200" i="14"/>
  <c r="J200" i="13"/>
  <c r="F200" i="13"/>
  <c r="K200" i="13"/>
  <c r="I354" i="7"/>
  <c r="E353" i="7"/>
  <c r="G353" i="7" s="1"/>
  <c r="C297" i="4" s="1"/>
  <c r="D200" i="14" l="1"/>
  <c r="F200" i="14"/>
  <c r="E200" i="11"/>
  <c r="O143" i="4"/>
  <c r="R143" i="4" s="1"/>
  <c r="U143" i="4"/>
  <c r="X143" i="4" s="1"/>
  <c r="G200" i="13"/>
  <c r="C201" i="13"/>
  <c r="E201" i="13" s="1"/>
  <c r="E200" i="14"/>
  <c r="W203" i="4"/>
  <c r="K203" i="4"/>
  <c r="L203" i="4" s="1"/>
  <c r="I297" i="4"/>
  <c r="J353" i="7"/>
  <c r="C355" i="7"/>
  <c r="D355" i="7" s="1"/>
  <c r="F355" i="7" s="1"/>
  <c r="L200" i="11" l="1"/>
  <c r="G200" i="11"/>
  <c r="F200" i="11"/>
  <c r="M200" i="11" s="1"/>
  <c r="L200" i="14"/>
  <c r="M200" i="14"/>
  <c r="G200" i="14"/>
  <c r="D201" i="13"/>
  <c r="E204" i="4"/>
  <c r="F204" i="4" s="1"/>
  <c r="Q204" i="4"/>
  <c r="I355" i="7"/>
  <c r="E354" i="7"/>
  <c r="G354" i="7" s="1"/>
  <c r="C298" i="4" s="1"/>
  <c r="H200" i="11" l="1"/>
  <c r="C201" i="11"/>
  <c r="D201" i="11" s="1"/>
  <c r="J201" i="13"/>
  <c r="K201" i="13"/>
  <c r="F201" i="13"/>
  <c r="H200" i="14"/>
  <c r="C201" i="14"/>
  <c r="I298" i="4"/>
  <c r="J354" i="7"/>
  <c r="C356" i="7"/>
  <c r="D356" i="7" s="1"/>
  <c r="F356" i="7" s="1"/>
  <c r="D201" i="14" l="1"/>
  <c r="F201" i="14"/>
  <c r="E201" i="11"/>
  <c r="O144" i="4"/>
  <c r="R144" i="4" s="1"/>
  <c r="U144" i="4"/>
  <c r="X144" i="4" s="1"/>
  <c r="W204" i="4"/>
  <c r="K204" i="4"/>
  <c r="L204" i="4" s="1"/>
  <c r="G201" i="13"/>
  <c r="C202" i="13"/>
  <c r="E202" i="13" s="1"/>
  <c r="E201" i="14"/>
  <c r="I356" i="7"/>
  <c r="E355" i="7"/>
  <c r="G355" i="7" s="1"/>
  <c r="C299" i="4" s="1"/>
  <c r="L201" i="11" l="1"/>
  <c r="G201" i="11"/>
  <c r="F201" i="11"/>
  <c r="M201" i="11" s="1"/>
  <c r="L201" i="14"/>
  <c r="G201" i="14"/>
  <c r="M201" i="14"/>
  <c r="D202" i="13"/>
  <c r="E205" i="4"/>
  <c r="F205" i="4" s="1"/>
  <c r="Q205" i="4"/>
  <c r="I299" i="4"/>
  <c r="J355" i="7"/>
  <c r="C357" i="7"/>
  <c r="D357" i="7" s="1"/>
  <c r="F357" i="7" s="1"/>
  <c r="H201" i="11" l="1"/>
  <c r="C202" i="11"/>
  <c r="D202" i="11" s="1"/>
  <c r="J202" i="13"/>
  <c r="K202" i="13"/>
  <c r="F202" i="13"/>
  <c r="H201" i="14"/>
  <c r="C202" i="14"/>
  <c r="I357" i="7"/>
  <c r="E356" i="7"/>
  <c r="G356" i="7" s="1"/>
  <c r="C300" i="4" s="1"/>
  <c r="D202" i="14" l="1"/>
  <c r="F202" i="14"/>
  <c r="E202" i="11"/>
  <c r="O145" i="4"/>
  <c r="R145" i="4" s="1"/>
  <c r="U145" i="4"/>
  <c r="X145" i="4" s="1"/>
  <c r="W205" i="4"/>
  <c r="K205" i="4"/>
  <c r="L205" i="4" s="1"/>
  <c r="G202" i="13"/>
  <c r="C203" i="13"/>
  <c r="E203" i="13" s="1"/>
  <c r="E202" i="14"/>
  <c r="I300" i="4"/>
  <c r="J356" i="7"/>
  <c r="C358" i="7"/>
  <c r="D358" i="7" s="1"/>
  <c r="F358" i="7" s="1"/>
  <c r="L202" i="11" l="1"/>
  <c r="G202" i="11"/>
  <c r="F202" i="11"/>
  <c r="M202" i="11" s="1"/>
  <c r="L202" i="14"/>
  <c r="G202" i="14"/>
  <c r="M202" i="14"/>
  <c r="D203" i="13"/>
  <c r="E206" i="4"/>
  <c r="F206" i="4" s="1"/>
  <c r="Q206" i="4"/>
  <c r="I358" i="7"/>
  <c r="E357" i="7"/>
  <c r="G357" i="7" s="1"/>
  <c r="C301" i="4" s="1"/>
  <c r="H202" i="11" l="1"/>
  <c r="C203" i="11"/>
  <c r="D203" i="11" s="1"/>
  <c r="J203" i="13"/>
  <c r="K203" i="13"/>
  <c r="F203" i="13"/>
  <c r="H202" i="14"/>
  <c r="C203" i="14"/>
  <c r="I301" i="4"/>
  <c r="J357" i="7"/>
  <c r="C359" i="7"/>
  <c r="D359" i="7" s="1"/>
  <c r="F359" i="7" s="1"/>
  <c r="D203" i="14" l="1"/>
  <c r="F203" i="14"/>
  <c r="E203" i="11"/>
  <c r="O146" i="4"/>
  <c r="R146" i="4" s="1"/>
  <c r="U146" i="4"/>
  <c r="X146" i="4" s="1"/>
  <c r="W206" i="4"/>
  <c r="K206" i="4"/>
  <c r="L206" i="4" s="1"/>
  <c r="G203" i="13"/>
  <c r="C204" i="13"/>
  <c r="E204" i="13" s="1"/>
  <c r="E203" i="14"/>
  <c r="I359" i="7"/>
  <c r="E358" i="7"/>
  <c r="G358" i="7" s="1"/>
  <c r="C302" i="4" s="1"/>
  <c r="L203" i="11" l="1"/>
  <c r="F203" i="11"/>
  <c r="M203" i="11" s="1"/>
  <c r="G203" i="11"/>
  <c r="D204" i="13"/>
  <c r="L203" i="14"/>
  <c r="M203" i="14"/>
  <c r="G203" i="14"/>
  <c r="E207" i="4"/>
  <c r="F207" i="4" s="1"/>
  <c r="Q207" i="4"/>
  <c r="I302" i="4"/>
  <c r="J358" i="7"/>
  <c r="C360" i="7"/>
  <c r="D360" i="7" s="1"/>
  <c r="F360" i="7" s="1"/>
  <c r="H203" i="11" l="1"/>
  <c r="C204" i="11"/>
  <c r="D204" i="11" s="1"/>
  <c r="H203" i="14"/>
  <c r="C204" i="14"/>
  <c r="J204" i="13"/>
  <c r="F204" i="13"/>
  <c r="K204" i="13"/>
  <c r="I360" i="7"/>
  <c r="E359" i="7"/>
  <c r="G359" i="7" s="1"/>
  <c r="C303" i="4" s="1"/>
  <c r="D204" i="14" l="1"/>
  <c r="F204" i="14"/>
  <c r="E204" i="11"/>
  <c r="O147" i="4"/>
  <c r="R147" i="4" s="1"/>
  <c r="U147" i="4"/>
  <c r="X147" i="4" s="1"/>
  <c r="G204" i="13"/>
  <c r="C205" i="13"/>
  <c r="E205" i="13" s="1"/>
  <c r="E204" i="14"/>
  <c r="W207" i="4"/>
  <c r="K207" i="4"/>
  <c r="L207" i="4" s="1"/>
  <c r="I303" i="4"/>
  <c r="J359" i="7"/>
  <c r="C361" i="7"/>
  <c r="D361" i="7" s="1"/>
  <c r="F361" i="7" s="1"/>
  <c r="L204" i="11" l="1"/>
  <c r="G204" i="11"/>
  <c r="F204" i="11"/>
  <c r="M204" i="11" s="1"/>
  <c r="L204" i="14"/>
  <c r="M204" i="14"/>
  <c r="G204" i="14"/>
  <c r="D205" i="13"/>
  <c r="E208" i="4"/>
  <c r="F208" i="4" s="1"/>
  <c r="Q208" i="4"/>
  <c r="I361" i="7"/>
  <c r="E360" i="7"/>
  <c r="G360" i="7" s="1"/>
  <c r="C304" i="4" s="1"/>
  <c r="H204" i="11" l="1"/>
  <c r="C205" i="11"/>
  <c r="D205" i="11" s="1"/>
  <c r="J205" i="13"/>
  <c r="K205" i="13"/>
  <c r="F205" i="13"/>
  <c r="H204" i="14"/>
  <c r="C205" i="14"/>
  <c r="I304" i="4"/>
  <c r="J360" i="7"/>
  <c r="C362" i="7"/>
  <c r="D362" i="7" s="1"/>
  <c r="F362" i="7" s="1"/>
  <c r="D205" i="14" l="1"/>
  <c r="F205" i="14"/>
  <c r="E205" i="11"/>
  <c r="O148" i="4"/>
  <c r="R148" i="4" s="1"/>
  <c r="U148" i="4"/>
  <c r="X148" i="4" s="1"/>
  <c r="K208" i="4"/>
  <c r="L208" i="4" s="1"/>
  <c r="W208" i="4"/>
  <c r="G205" i="13"/>
  <c r="C206" i="13"/>
  <c r="E206" i="13" s="1"/>
  <c r="E205" i="14"/>
  <c r="I362" i="7"/>
  <c r="E361" i="7"/>
  <c r="G361" i="7" s="1"/>
  <c r="C305" i="4" s="1"/>
  <c r="L205" i="11" l="1"/>
  <c r="G205" i="11"/>
  <c r="F205" i="11"/>
  <c r="M205" i="11" s="1"/>
  <c r="L205" i="14"/>
  <c r="G205" i="14"/>
  <c r="M205" i="14"/>
  <c r="D206" i="13"/>
  <c r="E209" i="4"/>
  <c r="F209" i="4" s="1"/>
  <c r="Q209" i="4"/>
  <c r="I305" i="4"/>
  <c r="J361" i="7"/>
  <c r="C363" i="7"/>
  <c r="D363" i="7" s="1"/>
  <c r="F363" i="7" s="1"/>
  <c r="H205" i="11" l="1"/>
  <c r="C206" i="11"/>
  <c r="D206" i="11" s="1"/>
  <c r="J206" i="13"/>
  <c r="K206" i="13"/>
  <c r="F206" i="13"/>
  <c r="H205" i="14"/>
  <c r="C206" i="14"/>
  <c r="I363" i="7"/>
  <c r="E362" i="7"/>
  <c r="G362" i="7" s="1"/>
  <c r="C306" i="4" s="1"/>
  <c r="D206" i="14" l="1"/>
  <c r="F206" i="14"/>
  <c r="E206" i="11"/>
  <c r="O149" i="4"/>
  <c r="R149" i="4" s="1"/>
  <c r="U149" i="4"/>
  <c r="X149" i="4" s="1"/>
  <c r="W209" i="4"/>
  <c r="K209" i="4"/>
  <c r="L209" i="4" s="1"/>
  <c r="G206" i="13"/>
  <c r="C207" i="13"/>
  <c r="E207" i="13" s="1"/>
  <c r="E206" i="14"/>
  <c r="I306" i="4"/>
  <c r="J362" i="7"/>
  <c r="C364" i="7"/>
  <c r="D364" i="7" s="1"/>
  <c r="F364" i="7" s="1"/>
  <c r="L206" i="11" l="1"/>
  <c r="G206" i="11"/>
  <c r="F206" i="11"/>
  <c r="M206" i="11" s="1"/>
  <c r="L206" i="14"/>
  <c r="G206" i="14"/>
  <c r="M206" i="14"/>
  <c r="D207" i="13"/>
  <c r="E210" i="4"/>
  <c r="F210" i="4" s="1"/>
  <c r="Q210" i="4"/>
  <c r="I364" i="7"/>
  <c r="E363" i="7"/>
  <c r="G363" i="7" s="1"/>
  <c r="C307" i="4" s="1"/>
  <c r="H206" i="11" l="1"/>
  <c r="C207" i="11"/>
  <c r="D207" i="11" s="1"/>
  <c r="J207" i="13"/>
  <c r="F207" i="13"/>
  <c r="K207" i="13"/>
  <c r="H206" i="14"/>
  <c r="C207" i="14"/>
  <c r="I307" i="4"/>
  <c r="J363" i="7"/>
  <c r="C365" i="7"/>
  <c r="D365" i="7" s="1"/>
  <c r="F365" i="7" s="1"/>
  <c r="D207" i="14" l="1"/>
  <c r="F207" i="14"/>
  <c r="E207" i="11"/>
  <c r="O150" i="4"/>
  <c r="R150" i="4" s="1"/>
  <c r="U150" i="4"/>
  <c r="X150" i="4" s="1"/>
  <c r="K210" i="4"/>
  <c r="L210" i="4" s="1"/>
  <c r="W210" i="4"/>
  <c r="G207" i="13"/>
  <c r="C208" i="13"/>
  <c r="E208" i="13" s="1"/>
  <c r="E207" i="14"/>
  <c r="I365" i="7"/>
  <c r="E364" i="7"/>
  <c r="G364" i="7" s="1"/>
  <c r="C308" i="4" s="1"/>
  <c r="L207" i="11" l="1"/>
  <c r="F207" i="11"/>
  <c r="M207" i="11" s="1"/>
  <c r="G207" i="11"/>
  <c r="L207" i="14"/>
  <c r="G207" i="14"/>
  <c r="M207" i="14"/>
  <c r="D208" i="13"/>
  <c r="E211" i="4"/>
  <c r="F211" i="4" s="1"/>
  <c r="Q211" i="4"/>
  <c r="I308" i="4"/>
  <c r="J364" i="7"/>
  <c r="C366" i="7"/>
  <c r="D366" i="7" s="1"/>
  <c r="F366" i="7" s="1"/>
  <c r="H207" i="11" l="1"/>
  <c r="C208" i="11"/>
  <c r="D208" i="11" s="1"/>
  <c r="J208" i="13"/>
  <c r="F208" i="13"/>
  <c r="K208" i="13"/>
  <c r="H207" i="14"/>
  <c r="C208" i="14"/>
  <c r="I366" i="7"/>
  <c r="E365" i="7"/>
  <c r="G365" i="7" s="1"/>
  <c r="C309" i="4" s="1"/>
  <c r="D208" i="14" l="1"/>
  <c r="F208" i="14"/>
  <c r="E208" i="11"/>
  <c r="O151" i="4"/>
  <c r="R151" i="4" s="1"/>
  <c r="U151" i="4"/>
  <c r="X151" i="4" s="1"/>
  <c r="K211" i="4"/>
  <c r="L211" i="4" s="1"/>
  <c r="W211" i="4"/>
  <c r="G208" i="13"/>
  <c r="C209" i="13"/>
  <c r="E209" i="13" s="1"/>
  <c r="E208" i="14"/>
  <c r="I309" i="4"/>
  <c r="J365" i="7"/>
  <c r="C367" i="7"/>
  <c r="D367" i="7" s="1"/>
  <c r="F367" i="7" s="1"/>
  <c r="L208" i="11" l="1"/>
  <c r="G208" i="11"/>
  <c r="F208" i="11"/>
  <c r="M208" i="11" s="1"/>
  <c r="D209" i="13"/>
  <c r="L208" i="14"/>
  <c r="G208" i="14"/>
  <c r="M208" i="14"/>
  <c r="E212" i="4"/>
  <c r="F212" i="4" s="1"/>
  <c r="Q212" i="4"/>
  <c r="I367" i="7"/>
  <c r="E366" i="7"/>
  <c r="G366" i="7" s="1"/>
  <c r="C310" i="4" s="1"/>
  <c r="H208" i="11" l="1"/>
  <c r="C209" i="11"/>
  <c r="D209" i="11" s="1"/>
  <c r="H208" i="14"/>
  <c r="C209" i="14"/>
  <c r="J209" i="13"/>
  <c r="K209" i="13"/>
  <c r="F209" i="13"/>
  <c r="I310" i="4"/>
  <c r="J366" i="7"/>
  <c r="C368" i="7"/>
  <c r="D368" i="7" s="1"/>
  <c r="F368" i="7" s="1"/>
  <c r="D209" i="14" l="1"/>
  <c r="F209" i="14"/>
  <c r="E209" i="11"/>
  <c r="O152" i="4"/>
  <c r="R152" i="4" s="1"/>
  <c r="U152" i="4"/>
  <c r="X152" i="4" s="1"/>
  <c r="E209" i="14"/>
  <c r="G209" i="13"/>
  <c r="C210" i="13"/>
  <c r="E210" i="13" s="1"/>
  <c r="W212" i="4"/>
  <c r="K212" i="4"/>
  <c r="L212" i="4" s="1"/>
  <c r="I368" i="7"/>
  <c r="E367" i="7"/>
  <c r="G367" i="7" s="1"/>
  <c r="C311" i="4" s="1"/>
  <c r="L209" i="11" l="1"/>
  <c r="F209" i="11"/>
  <c r="M209" i="11" s="1"/>
  <c r="G209" i="11"/>
  <c r="D210" i="13"/>
  <c r="E213" i="4"/>
  <c r="F213" i="4" s="1"/>
  <c r="Q213" i="4"/>
  <c r="L209" i="14"/>
  <c r="M209" i="14"/>
  <c r="G209" i="14"/>
  <c r="I311" i="4"/>
  <c r="J367" i="7"/>
  <c r="C369" i="7"/>
  <c r="D369" i="7" s="1"/>
  <c r="F369" i="7" s="1"/>
  <c r="H209" i="11" l="1"/>
  <c r="C210" i="11"/>
  <c r="D210" i="11" s="1"/>
  <c r="H209" i="14"/>
  <c r="C210" i="14"/>
  <c r="J210" i="13"/>
  <c r="K210" i="13"/>
  <c r="F210" i="13"/>
  <c r="I369" i="7"/>
  <c r="E368" i="7"/>
  <c r="G368" i="7" s="1"/>
  <c r="C312" i="4" s="1"/>
  <c r="D210" i="14" l="1"/>
  <c r="F210" i="14"/>
  <c r="E210" i="11"/>
  <c r="O153" i="4"/>
  <c r="R153" i="4" s="1"/>
  <c r="U153" i="4"/>
  <c r="X153" i="4" s="1"/>
  <c r="E210" i="14"/>
  <c r="G210" i="13"/>
  <c r="C211" i="13"/>
  <c r="E211" i="13" s="1"/>
  <c r="K213" i="4"/>
  <c r="L213" i="4" s="1"/>
  <c r="W213" i="4"/>
  <c r="I312" i="4"/>
  <c r="J368" i="7"/>
  <c r="C370" i="7"/>
  <c r="D370" i="7" s="1"/>
  <c r="F370" i="7" s="1"/>
  <c r="L210" i="11" l="1"/>
  <c r="G210" i="11"/>
  <c r="F210" i="11"/>
  <c r="M210" i="11" s="1"/>
  <c r="D211" i="13"/>
  <c r="E214" i="4"/>
  <c r="F214" i="4" s="1"/>
  <c r="Q214" i="4"/>
  <c r="L210" i="14"/>
  <c r="M210" i="14"/>
  <c r="G210" i="14"/>
  <c r="I370" i="7"/>
  <c r="E369" i="7"/>
  <c r="G369" i="7" s="1"/>
  <c r="C313" i="4" s="1"/>
  <c r="H210" i="11" l="1"/>
  <c r="C211" i="11"/>
  <c r="D211" i="11" s="1"/>
  <c r="H210" i="14"/>
  <c r="C211" i="14"/>
  <c r="J211" i="13"/>
  <c r="K211" i="13"/>
  <c r="F211" i="13"/>
  <c r="I313" i="4"/>
  <c r="J369" i="7"/>
  <c r="C371" i="7"/>
  <c r="C373" i="7" s="1"/>
  <c r="D211" i="14" l="1"/>
  <c r="F211" i="14"/>
  <c r="E211" i="11"/>
  <c r="O154" i="4"/>
  <c r="R154" i="4" s="1"/>
  <c r="U154" i="4"/>
  <c r="X154" i="4" s="1"/>
  <c r="D371" i="7"/>
  <c r="F371" i="7" s="1"/>
  <c r="C374" i="7"/>
  <c r="E211" i="14"/>
  <c r="G211" i="13"/>
  <c r="C212" i="13"/>
  <c r="E212" i="13" s="1"/>
  <c r="K214" i="4"/>
  <c r="L214" i="4" s="1"/>
  <c r="W214" i="4"/>
  <c r="D372" i="7"/>
  <c r="F4" i="4" s="1"/>
  <c r="E370" i="7"/>
  <c r="G370" i="7" s="1"/>
  <c r="C314" i="4" s="1"/>
  <c r="L211" i="11" l="1"/>
  <c r="G211" i="11"/>
  <c r="F211" i="11"/>
  <c r="M211" i="11" s="1"/>
  <c r="I371" i="7"/>
  <c r="L15" i="7" s="1"/>
  <c r="D212" i="13"/>
  <c r="E215" i="4"/>
  <c r="F215" i="4" s="1"/>
  <c r="Q215" i="4"/>
  <c r="L211" i="14"/>
  <c r="G211" i="14"/>
  <c r="M211" i="14"/>
  <c r="I314" i="4"/>
  <c r="J370" i="7"/>
  <c r="H211" i="11" l="1"/>
  <c r="C212" i="11"/>
  <c r="D212" i="11" s="1"/>
  <c r="H211" i="14"/>
  <c r="C212" i="14"/>
  <c r="J212" i="13"/>
  <c r="F212" i="13"/>
  <c r="K212" i="13"/>
  <c r="E371" i="7"/>
  <c r="J371" i="7" s="1"/>
  <c r="M15" i="7" s="1"/>
  <c r="D212" i="14" l="1"/>
  <c r="F212" i="14"/>
  <c r="E212" i="11"/>
  <c r="O155" i="4"/>
  <c r="R155" i="4" s="1"/>
  <c r="U155" i="4"/>
  <c r="X155" i="4" s="1"/>
  <c r="G212" i="13"/>
  <c r="C213" i="13"/>
  <c r="E213" i="13" s="1"/>
  <c r="E212" i="14"/>
  <c r="W215" i="4"/>
  <c r="K215" i="4"/>
  <c r="L215" i="4" s="1"/>
  <c r="G371" i="7"/>
  <c r="C315" i="4" s="1"/>
  <c r="C379" i="4" s="1"/>
  <c r="E372" i="7"/>
  <c r="F5" i="4" s="1"/>
  <c r="L212" i="11" l="1"/>
  <c r="G212" i="11"/>
  <c r="F212" i="11"/>
  <c r="M212" i="11" s="1"/>
  <c r="L212" i="14"/>
  <c r="G212" i="14"/>
  <c r="M212" i="14"/>
  <c r="D213" i="13"/>
  <c r="E216" i="4"/>
  <c r="F216" i="4" s="1"/>
  <c r="Q216" i="4"/>
  <c r="G372" i="7"/>
  <c r="I315" i="4"/>
  <c r="H212" i="11" l="1"/>
  <c r="C213" i="11"/>
  <c r="D213" i="11" s="1"/>
  <c r="I379" i="4"/>
  <c r="J213" i="13"/>
  <c r="K213" i="13"/>
  <c r="F213" i="13"/>
  <c r="H212" i="14"/>
  <c r="C213" i="14"/>
  <c r="G373" i="7"/>
  <c r="G374" i="7"/>
  <c r="I377" i="4"/>
  <c r="I376" i="4"/>
  <c r="C377" i="4"/>
  <c r="C376" i="4"/>
  <c r="C378" i="4" l="1"/>
  <c r="D213" i="14"/>
  <c r="F213" i="14"/>
  <c r="E213" i="11"/>
  <c r="U156" i="4"/>
  <c r="X156" i="4" s="1"/>
  <c r="O156" i="4"/>
  <c r="R156" i="4" s="1"/>
  <c r="I378" i="4"/>
  <c r="W216" i="4"/>
  <c r="K216" i="4"/>
  <c r="L216" i="4" s="1"/>
  <c r="G213" i="13"/>
  <c r="C214" i="13"/>
  <c r="E214" i="13" s="1"/>
  <c r="E213" i="14"/>
  <c r="L213" i="11" l="1"/>
  <c r="G213" i="11"/>
  <c r="F213" i="11"/>
  <c r="M213" i="11" s="1"/>
  <c r="L213" i="14"/>
  <c r="M213" i="14"/>
  <c r="G213" i="14"/>
  <c r="D214" i="13"/>
  <c r="E217" i="4"/>
  <c r="F217" i="4" s="1"/>
  <c r="Q217" i="4"/>
  <c r="H213" i="11" l="1"/>
  <c r="C214" i="11"/>
  <c r="D214" i="11" s="1"/>
  <c r="J214" i="13"/>
  <c r="K214" i="13"/>
  <c r="F214" i="13"/>
  <c r="H213" i="14"/>
  <c r="C214" i="14"/>
  <c r="D214" i="14" l="1"/>
  <c r="F214" i="14"/>
  <c r="E214" i="11"/>
  <c r="O157" i="4"/>
  <c r="R157" i="4" s="1"/>
  <c r="U157" i="4"/>
  <c r="X157" i="4" s="1"/>
  <c r="W217" i="4"/>
  <c r="K217" i="4"/>
  <c r="L217" i="4" s="1"/>
  <c r="G214" i="13"/>
  <c r="C215" i="13"/>
  <c r="E215" i="13" s="1"/>
  <c r="E214" i="14"/>
  <c r="L214" i="11" l="1"/>
  <c r="G214" i="11"/>
  <c r="F214" i="11"/>
  <c r="M214" i="11" s="1"/>
  <c r="L214" i="14"/>
  <c r="M214" i="14"/>
  <c r="G214" i="14"/>
  <c r="D215" i="13"/>
  <c r="E218" i="4"/>
  <c r="F218" i="4" s="1"/>
  <c r="Q218" i="4"/>
  <c r="H214" i="11" l="1"/>
  <c r="C215" i="11"/>
  <c r="D215" i="11" s="1"/>
  <c r="J215" i="13"/>
  <c r="F215" i="13"/>
  <c r="K215" i="13"/>
  <c r="H214" i="14"/>
  <c r="C215" i="14"/>
  <c r="D215" i="14" l="1"/>
  <c r="F215" i="14"/>
  <c r="E215" i="11"/>
  <c r="O158" i="4"/>
  <c r="R158" i="4" s="1"/>
  <c r="U158" i="4"/>
  <c r="X158" i="4" s="1"/>
  <c r="W218" i="4"/>
  <c r="K218" i="4"/>
  <c r="L218" i="4" s="1"/>
  <c r="G215" i="13"/>
  <c r="C216" i="13"/>
  <c r="E216" i="13" s="1"/>
  <c r="E215" i="14"/>
  <c r="L215" i="11" l="1"/>
  <c r="F215" i="11"/>
  <c r="M215" i="11" s="1"/>
  <c r="G215" i="11"/>
  <c r="L215" i="14"/>
  <c r="M215" i="14"/>
  <c r="G215" i="14"/>
  <c r="D216" i="13"/>
  <c r="E219" i="4"/>
  <c r="F219" i="4" s="1"/>
  <c r="Q219" i="4"/>
  <c r="H215" i="11" l="1"/>
  <c r="C216" i="11"/>
  <c r="D216" i="11" s="1"/>
  <c r="J216" i="13"/>
  <c r="F216" i="13"/>
  <c r="K216" i="13"/>
  <c r="H215" i="14"/>
  <c r="C216" i="14"/>
  <c r="D216" i="14" l="1"/>
  <c r="F216" i="14"/>
  <c r="E216" i="11"/>
  <c r="O159" i="4"/>
  <c r="R159" i="4" s="1"/>
  <c r="U159" i="4"/>
  <c r="X159" i="4" s="1"/>
  <c r="W219" i="4"/>
  <c r="K219" i="4"/>
  <c r="L219" i="4" s="1"/>
  <c r="G216" i="13"/>
  <c r="C217" i="13"/>
  <c r="E217" i="13" s="1"/>
  <c r="E216" i="14"/>
  <c r="L216" i="11" l="1"/>
  <c r="G216" i="11"/>
  <c r="F216" i="11"/>
  <c r="M216" i="11" s="1"/>
  <c r="L216" i="14"/>
  <c r="M216" i="14"/>
  <c r="G216" i="14"/>
  <c r="D217" i="13"/>
  <c r="E220" i="4"/>
  <c r="F220" i="4" s="1"/>
  <c r="Q220" i="4"/>
  <c r="H216" i="11" l="1"/>
  <c r="C217" i="11"/>
  <c r="D217" i="11" s="1"/>
  <c r="J217" i="13"/>
  <c r="K217" i="13"/>
  <c r="F217" i="13"/>
  <c r="H216" i="14"/>
  <c r="C217" i="14"/>
  <c r="D217" i="14" l="1"/>
  <c r="F217" i="14"/>
  <c r="E217" i="11"/>
  <c r="O160" i="4"/>
  <c r="R160" i="4" s="1"/>
  <c r="U160" i="4"/>
  <c r="X160" i="4" s="1"/>
  <c r="W220" i="4"/>
  <c r="K220" i="4"/>
  <c r="L220" i="4" s="1"/>
  <c r="G217" i="13"/>
  <c r="C218" i="13"/>
  <c r="E218" i="13" s="1"/>
  <c r="E217" i="14"/>
  <c r="L217" i="11" l="1"/>
  <c r="F217" i="11"/>
  <c r="M217" i="11" s="1"/>
  <c r="G217" i="11"/>
  <c r="L217" i="14"/>
  <c r="M217" i="14"/>
  <c r="G217" i="14"/>
  <c r="D218" i="13"/>
  <c r="E221" i="4"/>
  <c r="F221" i="4" s="1"/>
  <c r="Q221" i="4"/>
  <c r="H217" i="11" l="1"/>
  <c r="C218" i="11"/>
  <c r="D218" i="11" s="1"/>
  <c r="J218" i="13"/>
  <c r="K218" i="13"/>
  <c r="F218" i="13"/>
  <c r="H217" i="14"/>
  <c r="C218" i="14"/>
  <c r="D218" i="14" l="1"/>
  <c r="F218" i="14"/>
  <c r="E218" i="11"/>
  <c r="O161" i="4"/>
  <c r="R161" i="4" s="1"/>
  <c r="U161" i="4"/>
  <c r="X161" i="4" s="1"/>
  <c r="K221" i="4"/>
  <c r="L221" i="4" s="1"/>
  <c r="W221" i="4"/>
  <c r="G218" i="13"/>
  <c r="C219" i="13"/>
  <c r="E219" i="13" s="1"/>
  <c r="E218" i="14"/>
  <c r="L218" i="11" l="1"/>
  <c r="G218" i="11"/>
  <c r="F218" i="11"/>
  <c r="M218" i="11" s="1"/>
  <c r="L218" i="14"/>
  <c r="M218" i="14"/>
  <c r="G218" i="14"/>
  <c r="D219" i="13"/>
  <c r="E222" i="4"/>
  <c r="F222" i="4" s="1"/>
  <c r="Q222" i="4"/>
  <c r="H218" i="11" l="1"/>
  <c r="C219" i="11"/>
  <c r="D219" i="11" s="1"/>
  <c r="J219" i="13"/>
  <c r="F219" i="13"/>
  <c r="K219" i="13"/>
  <c r="H218" i="14"/>
  <c r="C219" i="14"/>
  <c r="D219" i="14" l="1"/>
  <c r="F219" i="14"/>
  <c r="E219" i="11"/>
  <c r="O162" i="4"/>
  <c r="R162" i="4" s="1"/>
  <c r="U162" i="4"/>
  <c r="X162" i="4" s="1"/>
  <c r="K222" i="4"/>
  <c r="L222" i="4" s="1"/>
  <c r="W222" i="4"/>
  <c r="G219" i="13"/>
  <c r="C220" i="13"/>
  <c r="E220" i="13" s="1"/>
  <c r="E219" i="14"/>
  <c r="L219" i="11" l="1"/>
  <c r="G219" i="11"/>
  <c r="F219" i="11"/>
  <c r="M219" i="11" s="1"/>
  <c r="L219" i="14"/>
  <c r="M219" i="14"/>
  <c r="G219" i="14"/>
  <c r="D220" i="13"/>
  <c r="E223" i="4"/>
  <c r="F223" i="4" s="1"/>
  <c r="Q223" i="4"/>
  <c r="H219" i="11" l="1"/>
  <c r="C220" i="11"/>
  <c r="D220" i="11" s="1"/>
  <c r="J220" i="13"/>
  <c r="F220" i="13"/>
  <c r="K220" i="13"/>
  <c r="H219" i="14"/>
  <c r="C220" i="14"/>
  <c r="D220" i="14" l="1"/>
  <c r="F220" i="14"/>
  <c r="E220" i="11"/>
  <c r="O163" i="4"/>
  <c r="R163" i="4" s="1"/>
  <c r="U163" i="4"/>
  <c r="X163" i="4" s="1"/>
  <c r="K223" i="4"/>
  <c r="L223" i="4" s="1"/>
  <c r="W223" i="4"/>
  <c r="G220" i="13"/>
  <c r="C221" i="13"/>
  <c r="E221" i="13" s="1"/>
  <c r="E220" i="14"/>
  <c r="L220" i="11" l="1"/>
  <c r="G220" i="11"/>
  <c r="F220" i="11"/>
  <c r="M220" i="11" s="1"/>
  <c r="E224" i="4"/>
  <c r="F224" i="4" s="1"/>
  <c r="Q224" i="4"/>
  <c r="L220" i="14"/>
  <c r="G220" i="14"/>
  <c r="M220" i="14"/>
  <c r="D221" i="13"/>
  <c r="H220" i="11" l="1"/>
  <c r="C221" i="11"/>
  <c r="D221" i="11" s="1"/>
  <c r="J221" i="13"/>
  <c r="K221" i="13"/>
  <c r="F221" i="13"/>
  <c r="H220" i="14"/>
  <c r="C221" i="14"/>
  <c r="D221" i="14" l="1"/>
  <c r="F221" i="14"/>
  <c r="E221" i="11"/>
  <c r="O164" i="4"/>
  <c r="R164" i="4" s="1"/>
  <c r="U164" i="4"/>
  <c r="X164" i="4" s="1"/>
  <c r="W224" i="4"/>
  <c r="K224" i="4"/>
  <c r="L224" i="4" s="1"/>
  <c r="G221" i="13"/>
  <c r="C222" i="13"/>
  <c r="E222" i="13" s="1"/>
  <c r="E221" i="14"/>
  <c r="L221" i="11" l="1"/>
  <c r="G221" i="11"/>
  <c r="F221" i="11"/>
  <c r="M221" i="11" s="1"/>
  <c r="L221" i="14"/>
  <c r="G221" i="14"/>
  <c r="M221" i="14"/>
  <c r="D222" i="13"/>
  <c r="E225" i="4"/>
  <c r="F225" i="4" s="1"/>
  <c r="Q225" i="4"/>
  <c r="H221" i="11" l="1"/>
  <c r="C222" i="11"/>
  <c r="D222" i="11" s="1"/>
  <c r="J222" i="13"/>
  <c r="K222" i="13"/>
  <c r="F222" i="13"/>
  <c r="H221" i="14"/>
  <c r="C222" i="14"/>
  <c r="D222" i="14" l="1"/>
  <c r="F222" i="14"/>
  <c r="E222" i="11"/>
  <c r="O165" i="4"/>
  <c r="R165" i="4" s="1"/>
  <c r="U165" i="4"/>
  <c r="X165" i="4" s="1"/>
  <c r="W225" i="4"/>
  <c r="K225" i="4"/>
  <c r="L225" i="4" s="1"/>
  <c r="G222" i="13"/>
  <c r="C223" i="13"/>
  <c r="E223" i="13" s="1"/>
  <c r="E222" i="14"/>
  <c r="L222" i="11" l="1"/>
  <c r="G222" i="11"/>
  <c r="F222" i="11"/>
  <c r="M222" i="11" s="1"/>
  <c r="L222" i="14"/>
  <c r="M222" i="14"/>
  <c r="G222" i="14"/>
  <c r="D223" i="13"/>
  <c r="E226" i="4"/>
  <c r="F226" i="4" s="1"/>
  <c r="Q226" i="4"/>
  <c r="H222" i="11" l="1"/>
  <c r="C223" i="11"/>
  <c r="D223" i="11" s="1"/>
  <c r="J223" i="13"/>
  <c r="K223" i="13"/>
  <c r="F223" i="13"/>
  <c r="H222" i="14"/>
  <c r="C223" i="14"/>
  <c r="D223" i="14" l="1"/>
  <c r="F223" i="14"/>
  <c r="E223" i="11"/>
  <c r="O166" i="4"/>
  <c r="R166" i="4" s="1"/>
  <c r="U166" i="4"/>
  <c r="X166" i="4" s="1"/>
  <c r="W226" i="4"/>
  <c r="K226" i="4"/>
  <c r="L226" i="4" s="1"/>
  <c r="G223" i="13"/>
  <c r="C224" i="13"/>
  <c r="E224" i="13" s="1"/>
  <c r="E223" i="14"/>
  <c r="L223" i="11" l="1"/>
  <c r="G223" i="11"/>
  <c r="F223" i="11"/>
  <c r="M223" i="11" s="1"/>
  <c r="L223" i="14"/>
  <c r="M223" i="14"/>
  <c r="G223" i="14"/>
  <c r="D224" i="13"/>
  <c r="E227" i="4"/>
  <c r="F227" i="4" s="1"/>
  <c r="Q227" i="4"/>
  <c r="H223" i="11" l="1"/>
  <c r="C224" i="11"/>
  <c r="D224" i="11" s="1"/>
  <c r="J224" i="13"/>
  <c r="F224" i="13"/>
  <c r="K224" i="13"/>
  <c r="H223" i="14"/>
  <c r="C224" i="14"/>
  <c r="D224" i="14" l="1"/>
  <c r="F224" i="14"/>
  <c r="E224" i="11"/>
  <c r="O167" i="4"/>
  <c r="R167" i="4" s="1"/>
  <c r="U167" i="4"/>
  <c r="X167" i="4" s="1"/>
  <c r="K227" i="4"/>
  <c r="L227" i="4" s="1"/>
  <c r="W227" i="4"/>
  <c r="G224" i="13"/>
  <c r="C225" i="13"/>
  <c r="E225" i="13" s="1"/>
  <c r="E224" i="14"/>
  <c r="L224" i="11" l="1"/>
  <c r="G224" i="11"/>
  <c r="F224" i="11"/>
  <c r="M224" i="11" s="1"/>
  <c r="D225" i="13"/>
  <c r="L224" i="14"/>
  <c r="M224" i="14"/>
  <c r="G224" i="14"/>
  <c r="E228" i="4"/>
  <c r="F228" i="4" s="1"/>
  <c r="Q228" i="4"/>
  <c r="H224" i="11" l="1"/>
  <c r="C225" i="11"/>
  <c r="D225" i="11" s="1"/>
  <c r="H224" i="14"/>
  <c r="C225" i="14"/>
  <c r="J225" i="13"/>
  <c r="K225" i="13"/>
  <c r="F225" i="13"/>
  <c r="D225" i="14" l="1"/>
  <c r="F225" i="14"/>
  <c r="E225" i="11"/>
  <c r="O168" i="4"/>
  <c r="R168" i="4" s="1"/>
  <c r="U168" i="4"/>
  <c r="X168" i="4" s="1"/>
  <c r="E225" i="14"/>
  <c r="G225" i="13"/>
  <c r="C226" i="13"/>
  <c r="E226" i="13" s="1"/>
  <c r="W228" i="4"/>
  <c r="K228" i="4"/>
  <c r="L228" i="4" s="1"/>
  <c r="L225" i="11" l="1"/>
  <c r="G225" i="11"/>
  <c r="F225" i="11"/>
  <c r="M225" i="11" s="1"/>
  <c r="D226" i="13"/>
  <c r="E229" i="4"/>
  <c r="F229" i="4" s="1"/>
  <c r="Q229" i="4"/>
  <c r="L225" i="14"/>
  <c r="M225" i="14"/>
  <c r="G225" i="14"/>
  <c r="H225" i="11" l="1"/>
  <c r="C226" i="11"/>
  <c r="D226" i="11" s="1"/>
  <c r="H225" i="14"/>
  <c r="C226" i="14"/>
  <c r="J226" i="13"/>
  <c r="K226" i="13"/>
  <c r="F226" i="13"/>
  <c r="D226" i="14" l="1"/>
  <c r="F226" i="14"/>
  <c r="E226" i="11"/>
  <c r="O169" i="4"/>
  <c r="R169" i="4" s="1"/>
  <c r="U169" i="4"/>
  <c r="X169" i="4" s="1"/>
  <c r="E226" i="14"/>
  <c r="G226" i="13"/>
  <c r="C227" i="13"/>
  <c r="E227" i="13" s="1"/>
  <c r="K229" i="4"/>
  <c r="L229" i="4" s="1"/>
  <c r="W229" i="4"/>
  <c r="L226" i="11" l="1"/>
  <c r="G226" i="11"/>
  <c r="F226" i="11"/>
  <c r="M226" i="11" s="1"/>
  <c r="D227" i="13"/>
  <c r="E230" i="4"/>
  <c r="F230" i="4" s="1"/>
  <c r="Q230" i="4"/>
  <c r="L226" i="14"/>
  <c r="M226" i="14"/>
  <c r="G226" i="14"/>
  <c r="H226" i="11" l="1"/>
  <c r="C227" i="11"/>
  <c r="D227" i="11" s="1"/>
  <c r="H226" i="14"/>
  <c r="C227" i="14"/>
  <c r="J227" i="13"/>
  <c r="K227" i="13"/>
  <c r="F227" i="13"/>
  <c r="D227" i="14" l="1"/>
  <c r="F227" i="14"/>
  <c r="E227" i="11"/>
  <c r="O170" i="4"/>
  <c r="R170" i="4" s="1"/>
  <c r="U170" i="4"/>
  <c r="X170" i="4" s="1"/>
  <c r="E227" i="14"/>
  <c r="G227" i="13"/>
  <c r="C228" i="13"/>
  <c r="E228" i="13" s="1"/>
  <c r="K230" i="4"/>
  <c r="L230" i="4" s="1"/>
  <c r="W230" i="4"/>
  <c r="L227" i="11" l="1"/>
  <c r="G227" i="11"/>
  <c r="F227" i="11"/>
  <c r="M227" i="11" s="1"/>
  <c r="D228" i="13"/>
  <c r="E231" i="4"/>
  <c r="F231" i="4" s="1"/>
  <c r="Q231" i="4"/>
  <c r="L227" i="14"/>
  <c r="M227" i="14"/>
  <c r="G227" i="14"/>
  <c r="H227" i="11" l="1"/>
  <c r="C228" i="11"/>
  <c r="D228" i="11" s="1"/>
  <c r="H227" i="14"/>
  <c r="C228" i="14"/>
  <c r="J228" i="13"/>
  <c r="F228" i="13"/>
  <c r="K228" i="13"/>
  <c r="D228" i="14" l="1"/>
  <c r="F228" i="14"/>
  <c r="E228" i="11"/>
  <c r="O171" i="4"/>
  <c r="R171" i="4" s="1"/>
  <c r="U171" i="4"/>
  <c r="X171" i="4" s="1"/>
  <c r="G228" i="13"/>
  <c r="C229" i="13"/>
  <c r="E229" i="13" s="1"/>
  <c r="E228" i="14"/>
  <c r="K231" i="4"/>
  <c r="L231" i="4" s="1"/>
  <c r="W231" i="4"/>
  <c r="L228" i="11" l="1"/>
  <c r="G228" i="11"/>
  <c r="F228" i="11"/>
  <c r="M228" i="11" s="1"/>
  <c r="L228" i="14"/>
  <c r="G228" i="14"/>
  <c r="M228" i="14"/>
  <c r="D229" i="13"/>
  <c r="E232" i="4"/>
  <c r="F232" i="4" s="1"/>
  <c r="Q232" i="4"/>
  <c r="H228" i="11" l="1"/>
  <c r="C229" i="11"/>
  <c r="D229" i="11" s="1"/>
  <c r="J229" i="13"/>
  <c r="F229" i="13"/>
  <c r="K229" i="13"/>
  <c r="H228" i="14"/>
  <c r="C229" i="14"/>
  <c r="D229" i="14" l="1"/>
  <c r="F229" i="14"/>
  <c r="E229" i="11"/>
  <c r="O172" i="4"/>
  <c r="R172" i="4" s="1"/>
  <c r="U172" i="4"/>
  <c r="X172" i="4" s="1"/>
  <c r="K232" i="4"/>
  <c r="L232" i="4" s="1"/>
  <c r="W232" i="4"/>
  <c r="G229" i="13"/>
  <c r="C230" i="13"/>
  <c r="E230" i="13" s="1"/>
  <c r="E229" i="14"/>
  <c r="L229" i="11" l="1"/>
  <c r="G229" i="11"/>
  <c r="F229" i="11"/>
  <c r="M229" i="11" s="1"/>
  <c r="L229" i="14"/>
  <c r="G229" i="14"/>
  <c r="M229" i="14"/>
  <c r="D230" i="13"/>
  <c r="E233" i="4"/>
  <c r="F233" i="4" s="1"/>
  <c r="Q233" i="4"/>
  <c r="H229" i="11" l="1"/>
  <c r="C230" i="11"/>
  <c r="D230" i="11" s="1"/>
  <c r="J230" i="13"/>
  <c r="K230" i="13"/>
  <c r="F230" i="13"/>
  <c r="H229" i="14"/>
  <c r="C230" i="14"/>
  <c r="D230" i="14" l="1"/>
  <c r="F230" i="14"/>
  <c r="E230" i="11"/>
  <c r="O173" i="4"/>
  <c r="R173" i="4" s="1"/>
  <c r="U173" i="4"/>
  <c r="X173" i="4" s="1"/>
  <c r="K233" i="4"/>
  <c r="L233" i="4" s="1"/>
  <c r="W233" i="4"/>
  <c r="G230" i="13"/>
  <c r="C231" i="13"/>
  <c r="E231" i="13" s="1"/>
  <c r="E230" i="14"/>
  <c r="L230" i="11" l="1"/>
  <c r="G230" i="11"/>
  <c r="F230" i="11"/>
  <c r="M230" i="11" s="1"/>
  <c r="L230" i="14"/>
  <c r="G230" i="14"/>
  <c r="M230" i="14"/>
  <c r="D231" i="13"/>
  <c r="E234" i="4"/>
  <c r="F234" i="4" s="1"/>
  <c r="Q234" i="4"/>
  <c r="H230" i="11" l="1"/>
  <c r="C231" i="11"/>
  <c r="D231" i="11" s="1"/>
  <c r="J231" i="13"/>
  <c r="F231" i="13"/>
  <c r="K231" i="13"/>
  <c r="H230" i="14"/>
  <c r="C231" i="14"/>
  <c r="D231" i="14" l="1"/>
  <c r="F231" i="14"/>
  <c r="E231" i="11"/>
  <c r="O174" i="4"/>
  <c r="R174" i="4" s="1"/>
  <c r="U174" i="4"/>
  <c r="X174" i="4" s="1"/>
  <c r="W234" i="4"/>
  <c r="K234" i="4"/>
  <c r="L234" i="4" s="1"/>
  <c r="G231" i="13"/>
  <c r="C232" i="13"/>
  <c r="E232" i="13" s="1"/>
  <c r="E231" i="14"/>
  <c r="L231" i="11" l="1"/>
  <c r="G231" i="11"/>
  <c r="F231" i="11"/>
  <c r="M231" i="11" s="1"/>
  <c r="D232" i="13"/>
  <c r="L231" i="14"/>
  <c r="G231" i="14"/>
  <c r="M231" i="14"/>
  <c r="E235" i="4"/>
  <c r="F235" i="4" s="1"/>
  <c r="Q235" i="4"/>
  <c r="H231" i="11" l="1"/>
  <c r="C232" i="11"/>
  <c r="D232" i="11" s="1"/>
  <c r="H231" i="14"/>
  <c r="C232" i="14"/>
  <c r="J232" i="13"/>
  <c r="F232" i="13"/>
  <c r="K232" i="13"/>
  <c r="D232" i="14" l="1"/>
  <c r="F232" i="14"/>
  <c r="E232" i="11"/>
  <c r="O175" i="4"/>
  <c r="R175" i="4" s="1"/>
  <c r="U175" i="4"/>
  <c r="X175" i="4" s="1"/>
  <c r="G232" i="13"/>
  <c r="C233" i="13"/>
  <c r="E233" i="13" s="1"/>
  <c r="E232" i="14"/>
  <c r="K235" i="4"/>
  <c r="L235" i="4" s="1"/>
  <c r="W235" i="4"/>
  <c r="L232" i="11" l="1"/>
  <c r="G232" i="11"/>
  <c r="F232" i="11"/>
  <c r="M232" i="11" s="1"/>
  <c r="L232" i="14"/>
  <c r="G232" i="14"/>
  <c r="M232" i="14"/>
  <c r="D233" i="13"/>
  <c r="E236" i="4"/>
  <c r="F236" i="4" s="1"/>
  <c r="Q236" i="4"/>
  <c r="H232" i="11" l="1"/>
  <c r="C233" i="11"/>
  <c r="D233" i="11" s="1"/>
  <c r="J233" i="13"/>
  <c r="K233" i="13"/>
  <c r="F233" i="13"/>
  <c r="H232" i="14"/>
  <c r="C233" i="14"/>
  <c r="D233" i="14" l="1"/>
  <c r="F233" i="14"/>
  <c r="E233" i="11"/>
  <c r="U176" i="4"/>
  <c r="X176" i="4" s="1"/>
  <c r="O176" i="4"/>
  <c r="R176" i="4" s="1"/>
  <c r="W236" i="4"/>
  <c r="K236" i="4"/>
  <c r="L236" i="4" s="1"/>
  <c r="G233" i="13"/>
  <c r="C234" i="13"/>
  <c r="E234" i="13" s="1"/>
  <c r="E233" i="14"/>
  <c r="L233" i="11" l="1"/>
  <c r="G233" i="11"/>
  <c r="F233" i="11"/>
  <c r="M233" i="11" s="1"/>
  <c r="D234" i="13"/>
  <c r="L233" i="14"/>
  <c r="G233" i="14"/>
  <c r="M233" i="14"/>
  <c r="E237" i="4"/>
  <c r="F237" i="4" s="1"/>
  <c r="Q237" i="4"/>
  <c r="H233" i="11" l="1"/>
  <c r="C234" i="11"/>
  <c r="D234" i="11" s="1"/>
  <c r="H233" i="14"/>
  <c r="C234" i="14"/>
  <c r="J234" i="13"/>
  <c r="K234" i="13"/>
  <c r="F234" i="13"/>
  <c r="D234" i="14" l="1"/>
  <c r="F234" i="14"/>
  <c r="E234" i="11"/>
  <c r="U177" i="4"/>
  <c r="X177" i="4" s="1"/>
  <c r="O177" i="4"/>
  <c r="R177" i="4" s="1"/>
  <c r="E234" i="14"/>
  <c r="G234" i="13"/>
  <c r="C235" i="13"/>
  <c r="E235" i="13" s="1"/>
  <c r="K237" i="4"/>
  <c r="L237" i="4" s="1"/>
  <c r="W237" i="4"/>
  <c r="L234" i="11" l="1"/>
  <c r="G234" i="11"/>
  <c r="F234" i="11"/>
  <c r="M234" i="11" s="1"/>
  <c r="D235" i="13"/>
  <c r="E238" i="4"/>
  <c r="F238" i="4" s="1"/>
  <c r="Q238" i="4"/>
  <c r="L234" i="14"/>
  <c r="M234" i="14"/>
  <c r="G234" i="14"/>
  <c r="H234" i="11" l="1"/>
  <c r="C235" i="11"/>
  <c r="D235" i="11" s="1"/>
  <c r="H234" i="14"/>
  <c r="C235" i="14"/>
  <c r="J235" i="13"/>
  <c r="F235" i="13"/>
  <c r="K235" i="13"/>
  <c r="D235" i="14" l="1"/>
  <c r="F235" i="14"/>
  <c r="E235" i="11"/>
  <c r="U178" i="4"/>
  <c r="X178" i="4" s="1"/>
  <c r="O178" i="4"/>
  <c r="R178" i="4" s="1"/>
  <c r="G235" i="13"/>
  <c r="C236" i="13"/>
  <c r="E236" i="13" s="1"/>
  <c r="E235" i="14"/>
  <c r="W238" i="4"/>
  <c r="K238" i="4"/>
  <c r="L238" i="4" s="1"/>
  <c r="L235" i="11" l="1"/>
  <c r="G235" i="11"/>
  <c r="F235" i="11"/>
  <c r="M235" i="11" s="1"/>
  <c r="L235" i="14"/>
  <c r="G235" i="14"/>
  <c r="M235" i="14"/>
  <c r="D236" i="13"/>
  <c r="E239" i="4"/>
  <c r="F239" i="4" s="1"/>
  <c r="Q239" i="4"/>
  <c r="H235" i="11" l="1"/>
  <c r="C236" i="11"/>
  <c r="D236" i="11" s="1"/>
  <c r="J236" i="13"/>
  <c r="F236" i="13"/>
  <c r="K236" i="13"/>
  <c r="H235" i="14"/>
  <c r="C236" i="14"/>
  <c r="D236" i="14" l="1"/>
  <c r="F236" i="14"/>
  <c r="E236" i="11"/>
  <c r="O179" i="4"/>
  <c r="R179" i="4" s="1"/>
  <c r="U179" i="4"/>
  <c r="X179" i="4" s="1"/>
  <c r="K239" i="4"/>
  <c r="L239" i="4" s="1"/>
  <c r="W239" i="4"/>
  <c r="G236" i="13"/>
  <c r="C237" i="13"/>
  <c r="E237" i="13" s="1"/>
  <c r="E236" i="14"/>
  <c r="L236" i="11" l="1"/>
  <c r="G236" i="11"/>
  <c r="F236" i="11"/>
  <c r="M236" i="11" s="1"/>
  <c r="L236" i="14"/>
  <c r="G236" i="14"/>
  <c r="M236" i="14"/>
  <c r="D237" i="13"/>
  <c r="E240" i="4"/>
  <c r="F240" i="4" s="1"/>
  <c r="Q240" i="4"/>
  <c r="H236" i="11" l="1"/>
  <c r="C237" i="11"/>
  <c r="D237" i="11" s="1"/>
  <c r="J237" i="13"/>
  <c r="F237" i="13"/>
  <c r="K237" i="13"/>
  <c r="H236" i="14"/>
  <c r="C237" i="14"/>
  <c r="D237" i="14" l="1"/>
  <c r="F237" i="14"/>
  <c r="E237" i="11"/>
  <c r="O180" i="4"/>
  <c r="R180" i="4" s="1"/>
  <c r="U180" i="4"/>
  <c r="X180" i="4" s="1"/>
  <c r="W240" i="4"/>
  <c r="K240" i="4"/>
  <c r="L240" i="4" s="1"/>
  <c r="G237" i="13"/>
  <c r="C238" i="13"/>
  <c r="E238" i="13" s="1"/>
  <c r="E237" i="14"/>
  <c r="L237" i="11" l="1"/>
  <c r="G237" i="11"/>
  <c r="F237" i="11"/>
  <c r="M237" i="11" s="1"/>
  <c r="D238" i="13"/>
  <c r="L237" i="14"/>
  <c r="M237" i="14"/>
  <c r="G237" i="14"/>
  <c r="E241" i="4"/>
  <c r="F241" i="4" s="1"/>
  <c r="Q241" i="4"/>
  <c r="H237" i="11" l="1"/>
  <c r="C238" i="11"/>
  <c r="D238" i="11" s="1"/>
  <c r="H237" i="14"/>
  <c r="C238" i="14"/>
  <c r="J238" i="13"/>
  <c r="F238" i="13"/>
  <c r="K238" i="13"/>
  <c r="D238" i="14" l="1"/>
  <c r="F238" i="14"/>
  <c r="E238" i="11"/>
  <c r="U181" i="4"/>
  <c r="X181" i="4" s="1"/>
  <c r="O181" i="4"/>
  <c r="R181" i="4" s="1"/>
  <c r="G238" i="13"/>
  <c r="C239" i="13"/>
  <c r="E239" i="13" s="1"/>
  <c r="E238" i="14"/>
  <c r="W241" i="4"/>
  <c r="K241" i="4"/>
  <c r="L241" i="4" s="1"/>
  <c r="L238" i="11" l="1"/>
  <c r="G238" i="11"/>
  <c r="F238" i="11"/>
  <c r="M238" i="11" s="1"/>
  <c r="L238" i="14"/>
  <c r="M238" i="14"/>
  <c r="G238" i="14"/>
  <c r="D239" i="13"/>
  <c r="E242" i="4"/>
  <c r="F242" i="4" s="1"/>
  <c r="Q242" i="4"/>
  <c r="H238" i="11" l="1"/>
  <c r="C239" i="11"/>
  <c r="D239" i="11" s="1"/>
  <c r="J239" i="13"/>
  <c r="K239" i="13"/>
  <c r="F239" i="13"/>
  <c r="H238" i="14"/>
  <c r="C239" i="14"/>
  <c r="D239" i="14" l="1"/>
  <c r="F239" i="14"/>
  <c r="E239" i="11"/>
  <c r="O182" i="4"/>
  <c r="R182" i="4" s="1"/>
  <c r="U182" i="4"/>
  <c r="X182" i="4" s="1"/>
  <c r="W242" i="4"/>
  <c r="K242" i="4"/>
  <c r="L242" i="4" s="1"/>
  <c r="G239" i="13"/>
  <c r="C240" i="13"/>
  <c r="E240" i="13" s="1"/>
  <c r="E239" i="14"/>
  <c r="L239" i="11" l="1"/>
  <c r="G239" i="11"/>
  <c r="F239" i="11"/>
  <c r="M239" i="11" s="1"/>
  <c r="E243" i="4"/>
  <c r="F243" i="4" s="1"/>
  <c r="Q243" i="4"/>
  <c r="L239" i="14"/>
  <c r="M239" i="14"/>
  <c r="G239" i="14"/>
  <c r="D240" i="13"/>
  <c r="H239" i="11" l="1"/>
  <c r="C240" i="11"/>
  <c r="D240" i="11" s="1"/>
  <c r="J240" i="13"/>
  <c r="F240" i="13"/>
  <c r="K240" i="13"/>
  <c r="H239" i="14"/>
  <c r="C240" i="14"/>
  <c r="D240" i="14" l="1"/>
  <c r="F240" i="14"/>
  <c r="E240" i="11"/>
  <c r="U183" i="4"/>
  <c r="X183" i="4" s="1"/>
  <c r="O183" i="4"/>
  <c r="R183" i="4" s="1"/>
  <c r="W243" i="4"/>
  <c r="K243" i="4"/>
  <c r="L243" i="4" s="1"/>
  <c r="G240" i="13"/>
  <c r="C241" i="13"/>
  <c r="E241" i="13" s="1"/>
  <c r="E240" i="14"/>
  <c r="L240" i="11" l="1"/>
  <c r="G240" i="11"/>
  <c r="F240" i="11"/>
  <c r="M240" i="11" s="1"/>
  <c r="E244" i="4"/>
  <c r="F244" i="4" s="1"/>
  <c r="Q244" i="4"/>
  <c r="L240" i="14"/>
  <c r="G240" i="14"/>
  <c r="M240" i="14"/>
  <c r="D241" i="13"/>
  <c r="H240" i="11" l="1"/>
  <c r="C241" i="11"/>
  <c r="D241" i="11" s="1"/>
  <c r="J241" i="13"/>
  <c r="F241" i="13"/>
  <c r="K241" i="13"/>
  <c r="H240" i="14"/>
  <c r="C241" i="14"/>
  <c r="D241" i="14" l="1"/>
  <c r="F241" i="14"/>
  <c r="E241" i="11"/>
  <c r="U184" i="4"/>
  <c r="X184" i="4" s="1"/>
  <c r="O184" i="4"/>
  <c r="R184" i="4" s="1"/>
  <c r="K244" i="4"/>
  <c r="L244" i="4" s="1"/>
  <c r="W244" i="4"/>
  <c r="G241" i="13"/>
  <c r="C242" i="13"/>
  <c r="E242" i="13" s="1"/>
  <c r="E241" i="14"/>
  <c r="L241" i="11" l="1"/>
  <c r="G241" i="11"/>
  <c r="F241" i="11"/>
  <c r="M241" i="11" s="1"/>
  <c r="E245" i="4"/>
  <c r="F245" i="4" s="1"/>
  <c r="Q245" i="4"/>
  <c r="L241" i="14"/>
  <c r="G241" i="14"/>
  <c r="M241" i="14"/>
  <c r="D242" i="13"/>
  <c r="H241" i="11" l="1"/>
  <c r="C242" i="11"/>
  <c r="D242" i="11" s="1"/>
  <c r="J242" i="13"/>
  <c r="F242" i="13"/>
  <c r="K242" i="13"/>
  <c r="H241" i="14"/>
  <c r="C242" i="14"/>
  <c r="D242" i="14" l="1"/>
  <c r="F242" i="14"/>
  <c r="E242" i="11"/>
  <c r="O185" i="4"/>
  <c r="R185" i="4" s="1"/>
  <c r="U185" i="4"/>
  <c r="X185" i="4" s="1"/>
  <c r="W245" i="4"/>
  <c r="K245" i="4"/>
  <c r="L245" i="4" s="1"/>
  <c r="G242" i="13"/>
  <c r="C243" i="13"/>
  <c r="E243" i="13" s="1"/>
  <c r="E242" i="14"/>
  <c r="L242" i="11" l="1"/>
  <c r="G242" i="11"/>
  <c r="F242" i="11"/>
  <c r="M242" i="11" s="1"/>
  <c r="E246" i="4"/>
  <c r="F246" i="4" s="1"/>
  <c r="Q246" i="4"/>
  <c r="L242" i="14"/>
  <c r="M242" i="14"/>
  <c r="G242" i="14"/>
  <c r="D243" i="13"/>
  <c r="H242" i="11" l="1"/>
  <c r="C243" i="11"/>
  <c r="D243" i="11" s="1"/>
  <c r="J243" i="13"/>
  <c r="K243" i="13"/>
  <c r="F243" i="13"/>
  <c r="H242" i="14"/>
  <c r="C243" i="14"/>
  <c r="D243" i="14" l="1"/>
  <c r="F243" i="14"/>
  <c r="E243" i="11"/>
  <c r="O186" i="4"/>
  <c r="R186" i="4" s="1"/>
  <c r="U186" i="4"/>
  <c r="X186" i="4" s="1"/>
  <c r="W246" i="4"/>
  <c r="K246" i="4"/>
  <c r="L246" i="4" s="1"/>
  <c r="G243" i="13"/>
  <c r="C244" i="13"/>
  <c r="E244" i="13" s="1"/>
  <c r="E243" i="14"/>
  <c r="L243" i="11" l="1"/>
  <c r="G243" i="11"/>
  <c r="F243" i="11"/>
  <c r="M243" i="11" s="1"/>
  <c r="E247" i="4"/>
  <c r="F247" i="4" s="1"/>
  <c r="Q247" i="4"/>
  <c r="L243" i="14"/>
  <c r="G243" i="14"/>
  <c r="M243" i="14"/>
  <c r="D244" i="13"/>
  <c r="H243" i="11" l="1"/>
  <c r="C244" i="11"/>
  <c r="D244" i="11" s="1"/>
  <c r="J244" i="13"/>
  <c r="F244" i="13"/>
  <c r="K244" i="13"/>
  <c r="H243" i="14"/>
  <c r="C244" i="14"/>
  <c r="D244" i="14" l="1"/>
  <c r="F244" i="14"/>
  <c r="E244" i="11"/>
  <c r="O187" i="4"/>
  <c r="R187" i="4" s="1"/>
  <c r="U187" i="4"/>
  <c r="X187" i="4" s="1"/>
  <c r="W247" i="4"/>
  <c r="K247" i="4"/>
  <c r="L247" i="4" s="1"/>
  <c r="G244" i="13"/>
  <c r="C245" i="13"/>
  <c r="E245" i="13" s="1"/>
  <c r="E244" i="14"/>
  <c r="L244" i="11" l="1"/>
  <c r="G244" i="11"/>
  <c r="F244" i="11"/>
  <c r="M244" i="11" s="1"/>
  <c r="E248" i="4"/>
  <c r="F248" i="4" s="1"/>
  <c r="Q248" i="4"/>
  <c r="L244" i="14"/>
  <c r="G244" i="14"/>
  <c r="M244" i="14"/>
  <c r="D245" i="13"/>
  <c r="H244" i="11" l="1"/>
  <c r="C245" i="11"/>
  <c r="D245" i="11" s="1"/>
  <c r="J245" i="13"/>
  <c r="K245" i="13"/>
  <c r="F245" i="13"/>
  <c r="H244" i="14"/>
  <c r="C245" i="14"/>
  <c r="D245" i="14" l="1"/>
  <c r="F245" i="14"/>
  <c r="E245" i="11"/>
  <c r="O188" i="4"/>
  <c r="R188" i="4" s="1"/>
  <c r="U188" i="4"/>
  <c r="X188" i="4" s="1"/>
  <c r="W248" i="4"/>
  <c r="K248" i="4"/>
  <c r="L248" i="4" s="1"/>
  <c r="G245" i="13"/>
  <c r="C246" i="13"/>
  <c r="E246" i="13" s="1"/>
  <c r="E245" i="14"/>
  <c r="L245" i="11" l="1"/>
  <c r="G245" i="11"/>
  <c r="F245" i="11"/>
  <c r="M245" i="11" s="1"/>
  <c r="E249" i="4"/>
  <c r="F249" i="4" s="1"/>
  <c r="Q249" i="4"/>
  <c r="L245" i="14"/>
  <c r="G245" i="14"/>
  <c r="M245" i="14"/>
  <c r="D246" i="13"/>
  <c r="H245" i="11" l="1"/>
  <c r="C246" i="11"/>
  <c r="D246" i="11" s="1"/>
  <c r="J246" i="13"/>
  <c r="F246" i="13"/>
  <c r="K246" i="13"/>
  <c r="H245" i="14"/>
  <c r="C246" i="14"/>
  <c r="D246" i="14" l="1"/>
  <c r="F246" i="14"/>
  <c r="E246" i="11"/>
  <c r="O189" i="4"/>
  <c r="R189" i="4" s="1"/>
  <c r="U189" i="4"/>
  <c r="X189" i="4" s="1"/>
  <c r="W249" i="4"/>
  <c r="K249" i="4"/>
  <c r="L249" i="4" s="1"/>
  <c r="G246" i="13"/>
  <c r="C247" i="13"/>
  <c r="E247" i="13" s="1"/>
  <c r="E246" i="14"/>
  <c r="L246" i="11" l="1"/>
  <c r="G246" i="11"/>
  <c r="F246" i="11"/>
  <c r="M246" i="11" s="1"/>
  <c r="E250" i="4"/>
  <c r="F250" i="4" s="1"/>
  <c r="Q250" i="4"/>
  <c r="L246" i="14"/>
  <c r="M246" i="14"/>
  <c r="G246" i="14"/>
  <c r="D247" i="13"/>
  <c r="H246" i="11" l="1"/>
  <c r="C247" i="11"/>
  <c r="D247" i="11" s="1"/>
  <c r="J247" i="13"/>
  <c r="K247" i="13"/>
  <c r="F247" i="13"/>
  <c r="H246" i="14"/>
  <c r="C247" i="14"/>
  <c r="D247" i="14" l="1"/>
  <c r="F247" i="14"/>
  <c r="E247" i="11"/>
  <c r="U190" i="4"/>
  <c r="X190" i="4" s="1"/>
  <c r="O190" i="4"/>
  <c r="R190" i="4" s="1"/>
  <c r="W250" i="4"/>
  <c r="K250" i="4"/>
  <c r="L250" i="4" s="1"/>
  <c r="G247" i="13"/>
  <c r="C248" i="13"/>
  <c r="E248" i="13" s="1"/>
  <c r="E247" i="14"/>
  <c r="L247" i="11" l="1"/>
  <c r="G247" i="11"/>
  <c r="F247" i="11"/>
  <c r="M247" i="11" s="1"/>
  <c r="D248" i="13"/>
  <c r="E251" i="4"/>
  <c r="F251" i="4" s="1"/>
  <c r="Q251" i="4"/>
  <c r="L247" i="14"/>
  <c r="G247" i="14"/>
  <c r="M247" i="14"/>
  <c r="H247" i="11" l="1"/>
  <c r="C248" i="11"/>
  <c r="D248" i="11" s="1"/>
  <c r="H247" i="14"/>
  <c r="C248" i="14"/>
  <c r="J248" i="13"/>
  <c r="F248" i="13"/>
  <c r="K248" i="13"/>
  <c r="D248" i="14" l="1"/>
  <c r="F248" i="14"/>
  <c r="E248" i="11"/>
  <c r="U191" i="4"/>
  <c r="X191" i="4" s="1"/>
  <c r="O191" i="4"/>
  <c r="R191" i="4" s="1"/>
  <c r="E248" i="14"/>
  <c r="G248" i="13"/>
  <c r="C249" i="13"/>
  <c r="E249" i="13" s="1"/>
  <c r="W251" i="4"/>
  <c r="K251" i="4"/>
  <c r="L251" i="4" s="1"/>
  <c r="L248" i="11" l="1"/>
  <c r="G248" i="11"/>
  <c r="F248" i="11"/>
  <c r="M248" i="11" s="1"/>
  <c r="D249" i="13"/>
  <c r="E252" i="4"/>
  <c r="F252" i="4" s="1"/>
  <c r="Q252" i="4"/>
  <c r="L248" i="14"/>
  <c r="M248" i="14"/>
  <c r="G248" i="14"/>
  <c r="H248" i="11" l="1"/>
  <c r="C249" i="11"/>
  <c r="D249" i="11" s="1"/>
  <c r="H248" i="14"/>
  <c r="C249" i="14"/>
  <c r="J249" i="13"/>
  <c r="K249" i="13"/>
  <c r="F249" i="13"/>
  <c r="D249" i="14" l="1"/>
  <c r="F249" i="14"/>
  <c r="E249" i="11"/>
  <c r="O192" i="4"/>
  <c r="R192" i="4" s="1"/>
  <c r="U192" i="4"/>
  <c r="X192" i="4" s="1"/>
  <c r="E249" i="14"/>
  <c r="G249" i="13"/>
  <c r="C250" i="13"/>
  <c r="E250" i="13" s="1"/>
  <c r="W252" i="4"/>
  <c r="K252" i="4"/>
  <c r="L252" i="4" s="1"/>
  <c r="L249" i="11" l="1"/>
  <c r="G249" i="11"/>
  <c r="F249" i="11"/>
  <c r="M249" i="11" s="1"/>
  <c r="D250" i="13"/>
  <c r="E253" i="4"/>
  <c r="F253" i="4" s="1"/>
  <c r="Q253" i="4"/>
  <c r="L249" i="14"/>
  <c r="G249" i="14"/>
  <c r="M249" i="14"/>
  <c r="H249" i="11" l="1"/>
  <c r="C250" i="11"/>
  <c r="D250" i="11" s="1"/>
  <c r="H249" i="14"/>
  <c r="C250" i="14"/>
  <c r="J250" i="13"/>
  <c r="F250" i="13"/>
  <c r="K250" i="13"/>
  <c r="D250" i="14" l="1"/>
  <c r="F250" i="14"/>
  <c r="E250" i="11"/>
  <c r="U193" i="4"/>
  <c r="X193" i="4" s="1"/>
  <c r="O193" i="4"/>
  <c r="R193" i="4" s="1"/>
  <c r="G250" i="13"/>
  <c r="C251" i="13"/>
  <c r="E251" i="13" s="1"/>
  <c r="E250" i="14"/>
  <c r="K253" i="4"/>
  <c r="L253" i="4" s="1"/>
  <c r="W253" i="4"/>
  <c r="L250" i="11" l="1"/>
  <c r="G250" i="11"/>
  <c r="F250" i="11"/>
  <c r="M250" i="11" s="1"/>
  <c r="L250" i="14"/>
  <c r="G250" i="14"/>
  <c r="M250" i="14"/>
  <c r="D251" i="13"/>
  <c r="E254" i="4"/>
  <c r="F254" i="4" s="1"/>
  <c r="Q254" i="4"/>
  <c r="H250" i="11" l="1"/>
  <c r="C251" i="11"/>
  <c r="D251" i="11" s="1"/>
  <c r="J251" i="13"/>
  <c r="K251" i="13"/>
  <c r="F251" i="13"/>
  <c r="H250" i="14"/>
  <c r="C251" i="14"/>
  <c r="D251" i="14" l="1"/>
  <c r="F251" i="14"/>
  <c r="E251" i="11"/>
  <c r="U194" i="4"/>
  <c r="X194" i="4" s="1"/>
  <c r="O194" i="4"/>
  <c r="R194" i="4" s="1"/>
  <c r="W254" i="4"/>
  <c r="K254" i="4"/>
  <c r="L254" i="4" s="1"/>
  <c r="G251" i="13"/>
  <c r="C252" i="13"/>
  <c r="E252" i="13" s="1"/>
  <c r="E251" i="14"/>
  <c r="L251" i="11" l="1"/>
  <c r="G251" i="11"/>
  <c r="F251" i="11"/>
  <c r="M251" i="11" s="1"/>
  <c r="E255" i="4"/>
  <c r="F255" i="4" s="1"/>
  <c r="Q255" i="4"/>
  <c r="L251" i="14"/>
  <c r="M251" i="14"/>
  <c r="G251" i="14"/>
  <c r="D252" i="13"/>
  <c r="H251" i="11" l="1"/>
  <c r="C252" i="11"/>
  <c r="D252" i="11" s="1"/>
  <c r="J252" i="13"/>
  <c r="F252" i="13"/>
  <c r="K252" i="13"/>
  <c r="H251" i="14"/>
  <c r="C252" i="14"/>
  <c r="D252" i="14" l="1"/>
  <c r="F252" i="14"/>
  <c r="E252" i="11"/>
  <c r="O195" i="4"/>
  <c r="R195" i="4" s="1"/>
  <c r="U195" i="4"/>
  <c r="X195" i="4" s="1"/>
  <c r="K255" i="4"/>
  <c r="L255" i="4" s="1"/>
  <c r="W255" i="4"/>
  <c r="G252" i="13"/>
  <c r="C253" i="13"/>
  <c r="E253" i="13" s="1"/>
  <c r="E252" i="14"/>
  <c r="L252" i="11" l="1"/>
  <c r="G252" i="11"/>
  <c r="F252" i="11"/>
  <c r="M252" i="11" s="1"/>
  <c r="L252" i="14"/>
  <c r="G252" i="14"/>
  <c r="M252" i="14"/>
  <c r="D253" i="13"/>
  <c r="E256" i="4"/>
  <c r="F256" i="4" s="1"/>
  <c r="Q256" i="4"/>
  <c r="H252" i="11" l="1"/>
  <c r="C253" i="11"/>
  <c r="D253" i="11" s="1"/>
  <c r="J253" i="13"/>
  <c r="F253" i="13"/>
  <c r="K253" i="13"/>
  <c r="H252" i="14"/>
  <c r="C253" i="14"/>
  <c r="D253" i="14" l="1"/>
  <c r="F253" i="14"/>
  <c r="E253" i="11"/>
  <c r="O196" i="4"/>
  <c r="R196" i="4" s="1"/>
  <c r="U196" i="4"/>
  <c r="X196" i="4" s="1"/>
  <c r="K256" i="4"/>
  <c r="L256" i="4" s="1"/>
  <c r="W256" i="4"/>
  <c r="G253" i="13"/>
  <c r="C254" i="13"/>
  <c r="E254" i="13" s="1"/>
  <c r="E253" i="14"/>
  <c r="L253" i="11" l="1"/>
  <c r="F253" i="11"/>
  <c r="M253" i="11" s="1"/>
  <c r="G253" i="11"/>
  <c r="L253" i="14"/>
  <c r="M253" i="14"/>
  <c r="G253" i="14"/>
  <c r="D254" i="13"/>
  <c r="E257" i="4"/>
  <c r="F257" i="4" s="1"/>
  <c r="Q257" i="4"/>
  <c r="H253" i="11" l="1"/>
  <c r="C254" i="11"/>
  <c r="D254" i="11" s="1"/>
  <c r="J254" i="13"/>
  <c r="F254" i="13"/>
  <c r="K254" i="13"/>
  <c r="H253" i="14"/>
  <c r="C254" i="14"/>
  <c r="D254" i="14" l="1"/>
  <c r="F254" i="14"/>
  <c r="E254" i="11"/>
  <c r="O197" i="4"/>
  <c r="R197" i="4" s="1"/>
  <c r="U197" i="4"/>
  <c r="X197" i="4" s="1"/>
  <c r="G254" i="13"/>
  <c r="C255" i="13"/>
  <c r="E255" i="13" s="1"/>
  <c r="K257" i="4"/>
  <c r="L257" i="4" s="1"/>
  <c r="W257" i="4"/>
  <c r="E254" i="14"/>
  <c r="L254" i="11" l="1"/>
  <c r="G254" i="11"/>
  <c r="F254" i="11"/>
  <c r="M254" i="11" s="1"/>
  <c r="D255" i="13"/>
  <c r="L254" i="14"/>
  <c r="M254" i="14"/>
  <c r="G254" i="14"/>
  <c r="E258" i="4"/>
  <c r="F258" i="4" s="1"/>
  <c r="Q258" i="4"/>
  <c r="H254" i="11" l="1"/>
  <c r="C255" i="11"/>
  <c r="D255" i="11" s="1"/>
  <c r="H254" i="14"/>
  <c r="C255" i="14"/>
  <c r="J255" i="13"/>
  <c r="K255" i="13"/>
  <c r="F255" i="13"/>
  <c r="D255" i="14" l="1"/>
  <c r="F255" i="14"/>
  <c r="E255" i="11"/>
  <c r="O198" i="4"/>
  <c r="R198" i="4" s="1"/>
  <c r="U198" i="4"/>
  <c r="X198" i="4" s="1"/>
  <c r="E255" i="14"/>
  <c r="G255" i="13"/>
  <c r="C256" i="13"/>
  <c r="E256" i="13" s="1"/>
  <c r="W258" i="4"/>
  <c r="K258" i="4"/>
  <c r="L258" i="4" s="1"/>
  <c r="L255" i="11" l="1"/>
  <c r="G255" i="11"/>
  <c r="F255" i="11"/>
  <c r="M255" i="11" s="1"/>
  <c r="E259" i="4"/>
  <c r="F259" i="4" s="1"/>
  <c r="Q259" i="4"/>
  <c r="D256" i="13"/>
  <c r="L255" i="14"/>
  <c r="G255" i="14"/>
  <c r="M255" i="14"/>
  <c r="H255" i="11" l="1"/>
  <c r="C256" i="11"/>
  <c r="D256" i="11" s="1"/>
  <c r="J256" i="13"/>
  <c r="K256" i="13"/>
  <c r="F256" i="13"/>
  <c r="H255" i="14"/>
  <c r="C256" i="14"/>
  <c r="D256" i="14" l="1"/>
  <c r="F256" i="14"/>
  <c r="E256" i="11"/>
  <c r="O199" i="4"/>
  <c r="R199" i="4" s="1"/>
  <c r="U199" i="4"/>
  <c r="X199" i="4" s="1"/>
  <c r="G256" i="13"/>
  <c r="C257" i="13"/>
  <c r="E257" i="13" s="1"/>
  <c r="W259" i="4"/>
  <c r="K259" i="4"/>
  <c r="L259" i="4" s="1"/>
  <c r="E256" i="14"/>
  <c r="L256" i="11" l="1"/>
  <c r="G256" i="11"/>
  <c r="F256" i="11"/>
  <c r="M256" i="11" s="1"/>
  <c r="D257" i="13"/>
  <c r="L256" i="14"/>
  <c r="M256" i="14"/>
  <c r="G256" i="14"/>
  <c r="E260" i="4"/>
  <c r="F260" i="4" s="1"/>
  <c r="Q260" i="4"/>
  <c r="H256" i="11" l="1"/>
  <c r="C257" i="11"/>
  <c r="D257" i="11" s="1"/>
  <c r="H256" i="14"/>
  <c r="C257" i="14"/>
  <c r="J257" i="13"/>
  <c r="K257" i="13"/>
  <c r="F257" i="13"/>
  <c r="D257" i="14" l="1"/>
  <c r="F257" i="14"/>
  <c r="E257" i="11"/>
  <c r="O200" i="4"/>
  <c r="R200" i="4" s="1"/>
  <c r="U200" i="4"/>
  <c r="X200" i="4" s="1"/>
  <c r="E257" i="14"/>
  <c r="G257" i="13"/>
  <c r="C258" i="13"/>
  <c r="E258" i="13" s="1"/>
  <c r="W260" i="4"/>
  <c r="K260" i="4"/>
  <c r="L260" i="4" s="1"/>
  <c r="L257" i="11" l="1"/>
  <c r="G257" i="11"/>
  <c r="F257" i="11"/>
  <c r="M257" i="11" s="1"/>
  <c r="E261" i="4"/>
  <c r="F261" i="4" s="1"/>
  <c r="Q261" i="4"/>
  <c r="D258" i="13"/>
  <c r="L257" i="14"/>
  <c r="M257" i="14"/>
  <c r="G257" i="14"/>
  <c r="H257" i="11" l="1"/>
  <c r="C258" i="11"/>
  <c r="D258" i="11" s="1"/>
  <c r="H257" i="14"/>
  <c r="C258" i="14"/>
  <c r="J258" i="13"/>
  <c r="F258" i="13"/>
  <c r="K258" i="13"/>
  <c r="D258" i="14" l="1"/>
  <c r="F258" i="14"/>
  <c r="E258" i="11"/>
  <c r="O201" i="4"/>
  <c r="R201" i="4" s="1"/>
  <c r="U201" i="4"/>
  <c r="X201" i="4" s="1"/>
  <c r="G258" i="13"/>
  <c r="C259" i="13"/>
  <c r="E259" i="13" s="1"/>
  <c r="E258" i="14"/>
  <c r="W261" i="4"/>
  <c r="K261" i="4"/>
  <c r="L261" i="4" s="1"/>
  <c r="L258" i="11" l="1"/>
  <c r="G258" i="11"/>
  <c r="F258" i="11"/>
  <c r="M258" i="11" s="1"/>
  <c r="L258" i="14"/>
  <c r="G258" i="14"/>
  <c r="M258" i="14"/>
  <c r="D259" i="13"/>
  <c r="E262" i="4"/>
  <c r="F262" i="4" s="1"/>
  <c r="Q262" i="4"/>
  <c r="H258" i="11" l="1"/>
  <c r="C259" i="11"/>
  <c r="D259" i="11" s="1"/>
  <c r="J259" i="13"/>
  <c r="K259" i="13"/>
  <c r="F259" i="13"/>
  <c r="H258" i="14"/>
  <c r="C259" i="14"/>
  <c r="D259" i="14" l="1"/>
  <c r="F259" i="14"/>
  <c r="E259" i="11"/>
  <c r="U202" i="4"/>
  <c r="X202" i="4" s="1"/>
  <c r="O202" i="4"/>
  <c r="R202" i="4" s="1"/>
  <c r="W262" i="4"/>
  <c r="K262" i="4"/>
  <c r="L262" i="4" s="1"/>
  <c r="G259" i="13"/>
  <c r="C260" i="13"/>
  <c r="E260" i="13" s="1"/>
  <c r="E259" i="14"/>
  <c r="L259" i="11" l="1"/>
  <c r="G259" i="11"/>
  <c r="F259" i="11"/>
  <c r="M259" i="11" s="1"/>
  <c r="L259" i="14"/>
  <c r="G259" i="14"/>
  <c r="M259" i="14"/>
  <c r="D260" i="13"/>
  <c r="E263" i="4"/>
  <c r="F263" i="4" s="1"/>
  <c r="Q263" i="4"/>
  <c r="H259" i="11" l="1"/>
  <c r="C260" i="11"/>
  <c r="D260" i="11" s="1"/>
  <c r="J260" i="13"/>
  <c r="F260" i="13"/>
  <c r="K260" i="13"/>
  <c r="H259" i="14"/>
  <c r="C260" i="14"/>
  <c r="D260" i="14" l="1"/>
  <c r="F260" i="14"/>
  <c r="E260" i="11"/>
  <c r="O203" i="4"/>
  <c r="R203" i="4" s="1"/>
  <c r="U203" i="4"/>
  <c r="X203" i="4" s="1"/>
  <c r="K263" i="4"/>
  <c r="L263" i="4" s="1"/>
  <c r="W263" i="4"/>
  <c r="G260" i="13"/>
  <c r="C261" i="13"/>
  <c r="E261" i="13" s="1"/>
  <c r="E260" i="14"/>
  <c r="L260" i="11" l="1"/>
  <c r="G260" i="11"/>
  <c r="F260" i="11"/>
  <c r="M260" i="11" s="1"/>
  <c r="L260" i="14"/>
  <c r="G260" i="14"/>
  <c r="M260" i="14"/>
  <c r="D261" i="13"/>
  <c r="E264" i="4"/>
  <c r="F264" i="4" s="1"/>
  <c r="Q264" i="4"/>
  <c r="H260" i="11" l="1"/>
  <c r="C261" i="11"/>
  <c r="D261" i="11" s="1"/>
  <c r="J261" i="13"/>
  <c r="K261" i="13"/>
  <c r="F261" i="13"/>
  <c r="H260" i="14"/>
  <c r="C261" i="14"/>
  <c r="D261" i="14" l="1"/>
  <c r="F261" i="14"/>
  <c r="E261" i="11"/>
  <c r="O204" i="4"/>
  <c r="R204" i="4" s="1"/>
  <c r="U204" i="4"/>
  <c r="X204" i="4" s="1"/>
  <c r="K264" i="4"/>
  <c r="L264" i="4" s="1"/>
  <c r="W264" i="4"/>
  <c r="G261" i="13"/>
  <c r="C262" i="13"/>
  <c r="E262" i="13" s="1"/>
  <c r="E261" i="14"/>
  <c r="L261" i="11" l="1"/>
  <c r="G261" i="11"/>
  <c r="F261" i="11"/>
  <c r="M261" i="11" s="1"/>
  <c r="E265" i="4"/>
  <c r="F265" i="4" s="1"/>
  <c r="Q265" i="4"/>
  <c r="L261" i="14"/>
  <c r="M261" i="14"/>
  <c r="G261" i="14"/>
  <c r="D262" i="13"/>
  <c r="H261" i="11" l="1"/>
  <c r="C262" i="11"/>
  <c r="D262" i="11" s="1"/>
  <c r="J262" i="13"/>
  <c r="K262" i="13"/>
  <c r="F262" i="13"/>
  <c r="H261" i="14"/>
  <c r="C262" i="14"/>
  <c r="D262" i="14" l="1"/>
  <c r="F262" i="14"/>
  <c r="E262" i="11"/>
  <c r="U205" i="4"/>
  <c r="X205" i="4" s="1"/>
  <c r="O205" i="4"/>
  <c r="R205" i="4" s="1"/>
  <c r="G262" i="13"/>
  <c r="C263" i="13"/>
  <c r="E263" i="13" s="1"/>
  <c r="K265" i="4"/>
  <c r="L265" i="4" s="1"/>
  <c r="W265" i="4"/>
  <c r="E262" i="14"/>
  <c r="L262" i="11" l="1"/>
  <c r="G262" i="11"/>
  <c r="F262" i="11"/>
  <c r="M262" i="11" s="1"/>
  <c r="D263" i="13"/>
  <c r="L262" i="14"/>
  <c r="G262" i="14"/>
  <c r="M262" i="14"/>
  <c r="E266" i="4"/>
  <c r="F266" i="4" s="1"/>
  <c r="Q266" i="4"/>
  <c r="H262" i="11" l="1"/>
  <c r="C263" i="11"/>
  <c r="D263" i="11" s="1"/>
  <c r="H262" i="14"/>
  <c r="C263" i="14"/>
  <c r="J263" i="13"/>
  <c r="K263" i="13"/>
  <c r="F263" i="13"/>
  <c r="D263" i="14" l="1"/>
  <c r="F263" i="14"/>
  <c r="E263" i="11"/>
  <c r="U206" i="4"/>
  <c r="X206" i="4" s="1"/>
  <c r="O206" i="4"/>
  <c r="R206" i="4" s="1"/>
  <c r="E263" i="14"/>
  <c r="G263" i="13"/>
  <c r="C264" i="13"/>
  <c r="E264" i="13" s="1"/>
  <c r="K266" i="4"/>
  <c r="L266" i="4" s="1"/>
  <c r="W266" i="4"/>
  <c r="L263" i="11" l="1"/>
  <c r="G263" i="11"/>
  <c r="F263" i="11"/>
  <c r="M263" i="11" s="1"/>
  <c r="D264" i="13"/>
  <c r="E267" i="4"/>
  <c r="F267" i="4" s="1"/>
  <c r="Q267" i="4"/>
  <c r="L263" i="14"/>
  <c r="G263" i="14"/>
  <c r="M263" i="14"/>
  <c r="H263" i="11" l="1"/>
  <c r="C264" i="11"/>
  <c r="D264" i="11" s="1"/>
  <c r="H263" i="14"/>
  <c r="C264" i="14"/>
  <c r="J264" i="13"/>
  <c r="F264" i="13"/>
  <c r="K264" i="13"/>
  <c r="D264" i="14" l="1"/>
  <c r="F264" i="14"/>
  <c r="E264" i="11"/>
  <c r="U207" i="4"/>
  <c r="X207" i="4" s="1"/>
  <c r="O207" i="4"/>
  <c r="R207" i="4" s="1"/>
  <c r="G264" i="13"/>
  <c r="C265" i="13"/>
  <c r="E265" i="13" s="1"/>
  <c r="E264" i="14"/>
  <c r="W267" i="4"/>
  <c r="K267" i="4"/>
  <c r="L267" i="4" s="1"/>
  <c r="L264" i="11" l="1"/>
  <c r="G264" i="11"/>
  <c r="F264" i="11"/>
  <c r="M264" i="11" s="1"/>
  <c r="L264" i="14"/>
  <c r="G264" i="14"/>
  <c r="M264" i="14"/>
  <c r="D265" i="13"/>
  <c r="E268" i="4"/>
  <c r="F268" i="4" s="1"/>
  <c r="Q268" i="4"/>
  <c r="H264" i="11" l="1"/>
  <c r="C265" i="11"/>
  <c r="D265" i="11" s="1"/>
  <c r="J265" i="13"/>
  <c r="K265" i="13"/>
  <c r="F265" i="13"/>
  <c r="H264" i="14"/>
  <c r="C265" i="14"/>
  <c r="D265" i="14" l="1"/>
  <c r="F265" i="14"/>
  <c r="E265" i="11"/>
  <c r="O208" i="4"/>
  <c r="R208" i="4" s="1"/>
  <c r="U208" i="4"/>
  <c r="X208" i="4" s="1"/>
  <c r="W268" i="4"/>
  <c r="K268" i="4"/>
  <c r="L268" i="4" s="1"/>
  <c r="G265" i="13"/>
  <c r="C266" i="13"/>
  <c r="E266" i="13" s="1"/>
  <c r="E265" i="14"/>
  <c r="L265" i="11" l="1"/>
  <c r="G265" i="11"/>
  <c r="F265" i="11"/>
  <c r="M265" i="11" s="1"/>
  <c r="L265" i="14"/>
  <c r="G265" i="14"/>
  <c r="M265" i="14"/>
  <c r="D266" i="13"/>
  <c r="E269" i="4"/>
  <c r="F269" i="4" s="1"/>
  <c r="Q269" i="4"/>
  <c r="H265" i="11" l="1"/>
  <c r="C266" i="11"/>
  <c r="D266" i="11" s="1"/>
  <c r="J266" i="13"/>
  <c r="F266" i="13"/>
  <c r="K266" i="13"/>
  <c r="H265" i="14"/>
  <c r="C266" i="14"/>
  <c r="D266" i="14" l="1"/>
  <c r="F266" i="14"/>
  <c r="E266" i="11"/>
  <c r="O209" i="4"/>
  <c r="R209" i="4" s="1"/>
  <c r="U209" i="4"/>
  <c r="X209" i="4" s="1"/>
  <c r="K269" i="4"/>
  <c r="L269" i="4" s="1"/>
  <c r="W269" i="4"/>
  <c r="G266" i="13"/>
  <c r="C267" i="13"/>
  <c r="E267" i="13" s="1"/>
  <c r="E266" i="14"/>
  <c r="L266" i="11" l="1"/>
  <c r="G266" i="11"/>
  <c r="F266" i="11"/>
  <c r="M266" i="11" s="1"/>
  <c r="L266" i="14"/>
  <c r="G266" i="14"/>
  <c r="M266" i="14"/>
  <c r="D267" i="13"/>
  <c r="E270" i="4"/>
  <c r="F270" i="4" s="1"/>
  <c r="Q270" i="4"/>
  <c r="H266" i="11" l="1"/>
  <c r="C267" i="11"/>
  <c r="D267" i="11" s="1"/>
  <c r="J267" i="13"/>
  <c r="K267" i="13"/>
  <c r="F267" i="13"/>
  <c r="H266" i="14"/>
  <c r="C267" i="14"/>
  <c r="D267" i="14" l="1"/>
  <c r="F267" i="14"/>
  <c r="E267" i="11"/>
  <c r="O210" i="4"/>
  <c r="R210" i="4" s="1"/>
  <c r="U210" i="4"/>
  <c r="X210" i="4" s="1"/>
  <c r="K270" i="4"/>
  <c r="L270" i="4" s="1"/>
  <c r="W270" i="4"/>
  <c r="G267" i="13"/>
  <c r="C268" i="13"/>
  <c r="E268" i="13" s="1"/>
  <c r="E267" i="14"/>
  <c r="L267" i="11" l="1"/>
  <c r="G267" i="11"/>
  <c r="F267" i="11"/>
  <c r="M267" i="11" s="1"/>
  <c r="L267" i="14"/>
  <c r="G267" i="14"/>
  <c r="M267" i="14"/>
  <c r="D268" i="13"/>
  <c r="E271" i="4"/>
  <c r="F271" i="4" s="1"/>
  <c r="Q271" i="4"/>
  <c r="H267" i="11" l="1"/>
  <c r="C268" i="11"/>
  <c r="D268" i="11" s="1"/>
  <c r="J268" i="13"/>
  <c r="F268" i="13"/>
  <c r="K268" i="13"/>
  <c r="H267" i="14"/>
  <c r="C268" i="14"/>
  <c r="D268" i="14" l="1"/>
  <c r="F268" i="14"/>
  <c r="E268" i="11"/>
  <c r="O211" i="4"/>
  <c r="R211" i="4" s="1"/>
  <c r="U211" i="4"/>
  <c r="X211" i="4" s="1"/>
  <c r="G268" i="13"/>
  <c r="C269" i="13"/>
  <c r="E269" i="13" s="1"/>
  <c r="K271" i="4"/>
  <c r="L271" i="4" s="1"/>
  <c r="W271" i="4"/>
  <c r="E268" i="14"/>
  <c r="L268" i="11" l="1"/>
  <c r="G268" i="11"/>
  <c r="F268" i="11"/>
  <c r="M268" i="11" s="1"/>
  <c r="D269" i="13"/>
  <c r="L268" i="14"/>
  <c r="M268" i="14"/>
  <c r="G268" i="14"/>
  <c r="E272" i="4"/>
  <c r="F272" i="4" s="1"/>
  <c r="Q272" i="4"/>
  <c r="H268" i="11" l="1"/>
  <c r="C269" i="11"/>
  <c r="D269" i="11" s="1"/>
  <c r="H268" i="14"/>
  <c r="C269" i="14"/>
  <c r="J269" i="13"/>
  <c r="K269" i="13"/>
  <c r="F269" i="13"/>
  <c r="D269" i="14" l="1"/>
  <c r="F269" i="14"/>
  <c r="E269" i="11"/>
  <c r="O212" i="4"/>
  <c r="R212" i="4" s="1"/>
  <c r="U212" i="4"/>
  <c r="X212" i="4" s="1"/>
  <c r="E269" i="14"/>
  <c r="G269" i="13"/>
  <c r="C270" i="13"/>
  <c r="E270" i="13" s="1"/>
  <c r="W272" i="4"/>
  <c r="K272" i="4"/>
  <c r="L272" i="4" s="1"/>
  <c r="L269" i="11" l="1"/>
  <c r="G269" i="11"/>
  <c r="F269" i="11"/>
  <c r="M269" i="11" s="1"/>
  <c r="E273" i="4"/>
  <c r="F273" i="4" s="1"/>
  <c r="Q273" i="4"/>
  <c r="D270" i="13"/>
  <c r="L269" i="14"/>
  <c r="M269" i="14"/>
  <c r="G269" i="14"/>
  <c r="H269" i="11" l="1"/>
  <c r="C270" i="11"/>
  <c r="D270" i="11" s="1"/>
  <c r="H269" i="14"/>
  <c r="C270" i="14"/>
  <c r="J270" i="13"/>
  <c r="F270" i="13"/>
  <c r="K270" i="13"/>
  <c r="D270" i="14" l="1"/>
  <c r="F270" i="14"/>
  <c r="E270" i="11"/>
  <c r="U213" i="4"/>
  <c r="X213" i="4" s="1"/>
  <c r="O213" i="4"/>
  <c r="R213" i="4" s="1"/>
  <c r="G270" i="13"/>
  <c r="C271" i="13"/>
  <c r="E271" i="13" s="1"/>
  <c r="E270" i="14"/>
  <c r="W273" i="4"/>
  <c r="K273" i="4"/>
  <c r="L273" i="4" s="1"/>
  <c r="L270" i="11" l="1"/>
  <c r="G270" i="11"/>
  <c r="F270" i="11"/>
  <c r="M270" i="11" s="1"/>
  <c r="L270" i="14"/>
  <c r="G270" i="14"/>
  <c r="M270" i="14"/>
  <c r="D271" i="13"/>
  <c r="E274" i="4"/>
  <c r="F274" i="4" s="1"/>
  <c r="Q274" i="4"/>
  <c r="H270" i="11" l="1"/>
  <c r="C271" i="11"/>
  <c r="D271" i="11" s="1"/>
  <c r="J271" i="13"/>
  <c r="K271" i="13"/>
  <c r="F271" i="13"/>
  <c r="H270" i="14"/>
  <c r="C271" i="14"/>
  <c r="D271" i="14" l="1"/>
  <c r="F271" i="14"/>
  <c r="E271" i="11"/>
  <c r="U214" i="4"/>
  <c r="X214" i="4" s="1"/>
  <c r="O214" i="4"/>
  <c r="R214" i="4" s="1"/>
  <c r="K274" i="4"/>
  <c r="L274" i="4" s="1"/>
  <c r="W274" i="4"/>
  <c r="G271" i="13"/>
  <c r="C272" i="13"/>
  <c r="E272" i="13" s="1"/>
  <c r="E271" i="14"/>
  <c r="L271" i="11" l="1"/>
  <c r="G271" i="11"/>
  <c r="F271" i="11"/>
  <c r="M271" i="11" s="1"/>
  <c r="L271" i="14"/>
  <c r="M271" i="14"/>
  <c r="G271" i="14"/>
  <c r="D272" i="13"/>
  <c r="E275" i="4"/>
  <c r="F275" i="4" s="1"/>
  <c r="Q275" i="4"/>
  <c r="H271" i="11" l="1"/>
  <c r="C272" i="11"/>
  <c r="D272" i="11" s="1"/>
  <c r="J272" i="13"/>
  <c r="K272" i="13"/>
  <c r="F272" i="13"/>
  <c r="H271" i="14"/>
  <c r="C272" i="14"/>
  <c r="D272" i="14" l="1"/>
  <c r="F272" i="14"/>
  <c r="E272" i="11"/>
  <c r="O215" i="4"/>
  <c r="R215" i="4" s="1"/>
  <c r="U215" i="4"/>
  <c r="X215" i="4" s="1"/>
  <c r="W275" i="4"/>
  <c r="K275" i="4"/>
  <c r="L275" i="4" s="1"/>
  <c r="G272" i="13"/>
  <c r="C273" i="13"/>
  <c r="E273" i="13" s="1"/>
  <c r="E272" i="14"/>
  <c r="L272" i="11" l="1"/>
  <c r="G272" i="11"/>
  <c r="F272" i="11"/>
  <c r="M272" i="11" s="1"/>
  <c r="E276" i="4"/>
  <c r="F276" i="4" s="1"/>
  <c r="Q276" i="4"/>
  <c r="L272" i="14"/>
  <c r="M272" i="14"/>
  <c r="G272" i="14"/>
  <c r="D273" i="13"/>
  <c r="H272" i="11" l="1"/>
  <c r="C273" i="11"/>
  <c r="D273" i="11" s="1"/>
  <c r="J273" i="13"/>
  <c r="F273" i="13"/>
  <c r="K273" i="13"/>
  <c r="H272" i="14"/>
  <c r="C273" i="14"/>
  <c r="D273" i="14" l="1"/>
  <c r="F273" i="14"/>
  <c r="E273" i="11"/>
  <c r="O216" i="4"/>
  <c r="R216" i="4" s="1"/>
  <c r="U216" i="4"/>
  <c r="X216" i="4" s="1"/>
  <c r="W276" i="4"/>
  <c r="K276" i="4"/>
  <c r="L276" i="4" s="1"/>
  <c r="G273" i="13"/>
  <c r="C274" i="13"/>
  <c r="E274" i="13" s="1"/>
  <c r="E273" i="14"/>
  <c r="L273" i="11" l="1"/>
  <c r="G273" i="11"/>
  <c r="F273" i="11"/>
  <c r="M273" i="11" s="1"/>
  <c r="L273" i="14"/>
  <c r="M273" i="14"/>
  <c r="G273" i="14"/>
  <c r="D274" i="13"/>
  <c r="E277" i="4"/>
  <c r="F277" i="4" s="1"/>
  <c r="Q277" i="4"/>
  <c r="H273" i="11" l="1"/>
  <c r="C274" i="11"/>
  <c r="D274" i="11" s="1"/>
  <c r="J274" i="13"/>
  <c r="F274" i="13"/>
  <c r="K274" i="13"/>
  <c r="H273" i="14"/>
  <c r="C274" i="14"/>
  <c r="D274" i="14" l="1"/>
  <c r="F274" i="14"/>
  <c r="E274" i="11"/>
  <c r="O217" i="4"/>
  <c r="R217" i="4" s="1"/>
  <c r="U217" i="4"/>
  <c r="X217" i="4" s="1"/>
  <c r="W277" i="4"/>
  <c r="K277" i="4"/>
  <c r="L277" i="4" s="1"/>
  <c r="G274" i="13"/>
  <c r="C275" i="13"/>
  <c r="E275" i="13" s="1"/>
  <c r="E274" i="14"/>
  <c r="L274" i="11" l="1"/>
  <c r="F274" i="11"/>
  <c r="M274" i="11" s="1"/>
  <c r="G274" i="11"/>
  <c r="D275" i="13"/>
  <c r="L274" i="14"/>
  <c r="M274" i="14"/>
  <c r="G274" i="14"/>
  <c r="E278" i="4"/>
  <c r="F278" i="4" s="1"/>
  <c r="Q278" i="4"/>
  <c r="H274" i="11" l="1"/>
  <c r="C275" i="11"/>
  <c r="D275" i="11" s="1"/>
  <c r="H274" i="14"/>
  <c r="C275" i="14"/>
  <c r="J275" i="13"/>
  <c r="K275" i="13"/>
  <c r="F275" i="13"/>
  <c r="D275" i="14" l="1"/>
  <c r="F275" i="14"/>
  <c r="E275" i="11"/>
  <c r="O218" i="4"/>
  <c r="R218" i="4" s="1"/>
  <c r="U218" i="4"/>
  <c r="X218" i="4" s="1"/>
  <c r="G275" i="13"/>
  <c r="C276" i="13"/>
  <c r="E276" i="13" s="1"/>
  <c r="W278" i="4"/>
  <c r="K278" i="4"/>
  <c r="L278" i="4" s="1"/>
  <c r="E275" i="14"/>
  <c r="L275" i="11" l="1"/>
  <c r="G275" i="11"/>
  <c r="F275" i="11"/>
  <c r="M275" i="11" s="1"/>
  <c r="L275" i="14"/>
  <c r="G275" i="14"/>
  <c r="M275" i="14"/>
  <c r="E279" i="4"/>
  <c r="F279" i="4" s="1"/>
  <c r="Q279" i="4"/>
  <c r="D276" i="13"/>
  <c r="H275" i="11" l="1"/>
  <c r="C276" i="11"/>
  <c r="D276" i="11" s="1"/>
  <c r="J276" i="13"/>
  <c r="K276" i="13"/>
  <c r="F276" i="13"/>
  <c r="H275" i="14"/>
  <c r="C276" i="14"/>
  <c r="D276" i="14" l="1"/>
  <c r="F276" i="14"/>
  <c r="E276" i="11"/>
  <c r="U219" i="4"/>
  <c r="X219" i="4" s="1"/>
  <c r="O219" i="4"/>
  <c r="R219" i="4" s="1"/>
  <c r="W279" i="4"/>
  <c r="K279" i="4"/>
  <c r="L279" i="4" s="1"/>
  <c r="E276" i="14"/>
  <c r="G276" i="13"/>
  <c r="C277" i="13"/>
  <c r="E277" i="13" s="1"/>
  <c r="L276" i="11" l="1"/>
  <c r="G276" i="11"/>
  <c r="F276" i="11"/>
  <c r="M276" i="11" s="1"/>
  <c r="D277" i="13"/>
  <c r="E280" i="4"/>
  <c r="F280" i="4" s="1"/>
  <c r="Q280" i="4"/>
  <c r="L276" i="14"/>
  <c r="G276" i="14"/>
  <c r="M276" i="14"/>
  <c r="H276" i="11" l="1"/>
  <c r="C277" i="11"/>
  <c r="D277" i="11" s="1"/>
  <c r="J277" i="13"/>
  <c r="F277" i="13"/>
  <c r="K277" i="13"/>
  <c r="H276" i="14"/>
  <c r="C277" i="14"/>
  <c r="D277" i="14" l="1"/>
  <c r="F277" i="14"/>
  <c r="E277" i="11"/>
  <c r="O220" i="4"/>
  <c r="R220" i="4" s="1"/>
  <c r="U220" i="4"/>
  <c r="X220" i="4" s="1"/>
  <c r="W280" i="4"/>
  <c r="K280" i="4"/>
  <c r="L280" i="4" s="1"/>
  <c r="G277" i="13"/>
  <c r="C278" i="13"/>
  <c r="E278" i="13" s="1"/>
  <c r="E277" i="14"/>
  <c r="L277" i="11" l="1"/>
  <c r="G277" i="11"/>
  <c r="F277" i="11"/>
  <c r="M277" i="11" s="1"/>
  <c r="L277" i="14"/>
  <c r="M277" i="14"/>
  <c r="G277" i="14"/>
  <c r="D278" i="13"/>
  <c r="E281" i="4"/>
  <c r="F281" i="4" s="1"/>
  <c r="Q281" i="4"/>
  <c r="H277" i="11" l="1"/>
  <c r="C278" i="11"/>
  <c r="D278" i="11" s="1"/>
  <c r="H277" i="14"/>
  <c r="C278" i="14"/>
  <c r="J278" i="13"/>
  <c r="F278" i="13"/>
  <c r="K278" i="13"/>
  <c r="D278" i="14" l="1"/>
  <c r="F278" i="14"/>
  <c r="E278" i="11"/>
  <c r="O221" i="4"/>
  <c r="R221" i="4" s="1"/>
  <c r="U221" i="4"/>
  <c r="X221" i="4" s="1"/>
  <c r="G278" i="13"/>
  <c r="C279" i="13"/>
  <c r="E279" i="13" s="1"/>
  <c r="E278" i="14"/>
  <c r="W281" i="4"/>
  <c r="K281" i="4"/>
  <c r="L281" i="4" s="1"/>
  <c r="L278" i="11" l="1"/>
  <c r="F278" i="11"/>
  <c r="M278" i="11" s="1"/>
  <c r="G278" i="11"/>
  <c r="L278" i="14"/>
  <c r="M278" i="14"/>
  <c r="G278" i="14"/>
  <c r="D279" i="13"/>
  <c r="E282" i="4"/>
  <c r="F282" i="4" s="1"/>
  <c r="Q282" i="4"/>
  <c r="H278" i="11" l="1"/>
  <c r="C279" i="11"/>
  <c r="D279" i="11" s="1"/>
  <c r="J279" i="13"/>
  <c r="K279" i="13"/>
  <c r="F279" i="13"/>
  <c r="H278" i="14"/>
  <c r="C279" i="14"/>
  <c r="D279" i="14" l="1"/>
  <c r="F279" i="14"/>
  <c r="E279" i="11"/>
  <c r="O222" i="4"/>
  <c r="R222" i="4" s="1"/>
  <c r="U222" i="4"/>
  <c r="X222" i="4" s="1"/>
  <c r="W282" i="4"/>
  <c r="K282" i="4"/>
  <c r="L282" i="4" s="1"/>
  <c r="G279" i="13"/>
  <c r="C280" i="13"/>
  <c r="E280" i="13" s="1"/>
  <c r="E279" i="14"/>
  <c r="L279" i="11" l="1"/>
  <c r="F279" i="11"/>
  <c r="M279" i="11" s="1"/>
  <c r="G279" i="11"/>
  <c r="E283" i="4"/>
  <c r="F283" i="4" s="1"/>
  <c r="Q283" i="4"/>
  <c r="L279" i="14"/>
  <c r="M279" i="14"/>
  <c r="G279" i="14"/>
  <c r="D280" i="13"/>
  <c r="H279" i="11" l="1"/>
  <c r="C280" i="11"/>
  <c r="D280" i="11" s="1"/>
  <c r="J280" i="13"/>
  <c r="K280" i="13"/>
  <c r="F280" i="13"/>
  <c r="H279" i="14"/>
  <c r="C280" i="14"/>
  <c r="D280" i="14" l="1"/>
  <c r="F280" i="14"/>
  <c r="E280" i="11"/>
  <c r="O223" i="4"/>
  <c r="R223" i="4" s="1"/>
  <c r="U223" i="4"/>
  <c r="X223" i="4" s="1"/>
  <c r="W283" i="4"/>
  <c r="K283" i="4"/>
  <c r="L283" i="4" s="1"/>
  <c r="G280" i="13"/>
  <c r="C281" i="13"/>
  <c r="E281" i="13" s="1"/>
  <c r="E280" i="14"/>
  <c r="L280" i="11" l="1"/>
  <c r="G280" i="11"/>
  <c r="F280" i="11"/>
  <c r="M280" i="11" s="1"/>
  <c r="E284" i="4"/>
  <c r="F284" i="4" s="1"/>
  <c r="Q284" i="4"/>
  <c r="L280" i="14"/>
  <c r="G280" i="14"/>
  <c r="M280" i="14"/>
  <c r="D281" i="13"/>
  <c r="H280" i="11" l="1"/>
  <c r="C281" i="11"/>
  <c r="D281" i="11" s="1"/>
  <c r="J281" i="13"/>
  <c r="K281" i="13"/>
  <c r="F281" i="13"/>
  <c r="H280" i="14"/>
  <c r="C281" i="14"/>
  <c r="D281" i="14" l="1"/>
  <c r="F281" i="14"/>
  <c r="E281" i="11"/>
  <c r="O224" i="4"/>
  <c r="R224" i="4" s="1"/>
  <c r="U224" i="4"/>
  <c r="X224" i="4" s="1"/>
  <c r="K284" i="4"/>
  <c r="L284" i="4" s="1"/>
  <c r="W284" i="4"/>
  <c r="G281" i="13"/>
  <c r="C282" i="13"/>
  <c r="E282" i="13" s="1"/>
  <c r="E281" i="14"/>
  <c r="L281" i="11" l="1"/>
  <c r="F281" i="11"/>
  <c r="M281" i="11" s="1"/>
  <c r="G281" i="11"/>
  <c r="E285" i="4"/>
  <c r="F285" i="4" s="1"/>
  <c r="Q285" i="4"/>
  <c r="L281" i="14"/>
  <c r="M281" i="14"/>
  <c r="G281" i="14"/>
  <c r="D282" i="13"/>
  <c r="H281" i="11" l="1"/>
  <c r="C282" i="11"/>
  <c r="D282" i="11" s="1"/>
  <c r="J282" i="13"/>
  <c r="K282" i="13"/>
  <c r="F282" i="13"/>
  <c r="H281" i="14"/>
  <c r="C282" i="14"/>
  <c r="D282" i="14" l="1"/>
  <c r="F282" i="14"/>
  <c r="E282" i="11"/>
  <c r="O225" i="4"/>
  <c r="R225" i="4" s="1"/>
  <c r="U225" i="4"/>
  <c r="X225" i="4" s="1"/>
  <c r="W285" i="4"/>
  <c r="K285" i="4"/>
  <c r="L285" i="4" s="1"/>
  <c r="G282" i="13"/>
  <c r="C283" i="13"/>
  <c r="E283" i="13" s="1"/>
  <c r="E282" i="14"/>
  <c r="L282" i="11" l="1"/>
  <c r="G282" i="11"/>
  <c r="F282" i="11"/>
  <c r="M282" i="11" s="1"/>
  <c r="E286" i="4"/>
  <c r="F286" i="4" s="1"/>
  <c r="Q286" i="4"/>
  <c r="L282" i="14"/>
  <c r="G282" i="14"/>
  <c r="M282" i="14"/>
  <c r="D283" i="13"/>
  <c r="H282" i="11" l="1"/>
  <c r="C283" i="11"/>
  <c r="D283" i="11" s="1"/>
  <c r="J283" i="13"/>
  <c r="F283" i="13"/>
  <c r="K283" i="13"/>
  <c r="H282" i="14"/>
  <c r="C283" i="14"/>
  <c r="D283" i="14" l="1"/>
  <c r="F283" i="14"/>
  <c r="E283" i="11"/>
  <c r="O226" i="4"/>
  <c r="R226" i="4" s="1"/>
  <c r="U226" i="4"/>
  <c r="X226" i="4" s="1"/>
  <c r="W286" i="4"/>
  <c r="K286" i="4"/>
  <c r="L286" i="4" s="1"/>
  <c r="G283" i="13"/>
  <c r="C284" i="13"/>
  <c r="E284" i="13" s="1"/>
  <c r="E283" i="14"/>
  <c r="L283" i="11" l="1"/>
  <c r="F283" i="11"/>
  <c r="M283" i="11" s="1"/>
  <c r="G283" i="11"/>
  <c r="E287" i="4"/>
  <c r="F287" i="4" s="1"/>
  <c r="Q287" i="4"/>
  <c r="L283" i="14"/>
  <c r="M283" i="14"/>
  <c r="G283" i="14"/>
  <c r="D284" i="13"/>
  <c r="H283" i="11" l="1"/>
  <c r="C284" i="11"/>
  <c r="D284" i="11" s="1"/>
  <c r="J284" i="13"/>
  <c r="F284" i="13"/>
  <c r="K284" i="13"/>
  <c r="H283" i="14"/>
  <c r="C284" i="14"/>
  <c r="D284" i="14" l="1"/>
  <c r="F284" i="14"/>
  <c r="E284" i="11"/>
  <c r="O227" i="4"/>
  <c r="R227" i="4" s="1"/>
  <c r="U227" i="4"/>
  <c r="X227" i="4" s="1"/>
  <c r="K287" i="4"/>
  <c r="L287" i="4" s="1"/>
  <c r="W287" i="4"/>
  <c r="G284" i="13"/>
  <c r="C285" i="13"/>
  <c r="E285" i="13" s="1"/>
  <c r="E284" i="14"/>
  <c r="L284" i="11" l="1"/>
  <c r="F284" i="11"/>
  <c r="M284" i="11" s="1"/>
  <c r="G284" i="11"/>
  <c r="E288" i="4"/>
  <c r="F288" i="4" s="1"/>
  <c r="Q288" i="4"/>
  <c r="L284" i="14"/>
  <c r="G284" i="14"/>
  <c r="M284" i="14"/>
  <c r="D285" i="13"/>
  <c r="H284" i="11" l="1"/>
  <c r="C285" i="11"/>
  <c r="D285" i="11" s="1"/>
  <c r="J285" i="13"/>
  <c r="K285" i="13"/>
  <c r="F285" i="13"/>
  <c r="H284" i="14"/>
  <c r="C285" i="14"/>
  <c r="D285" i="14" l="1"/>
  <c r="F285" i="14"/>
  <c r="E285" i="11"/>
  <c r="O228" i="4"/>
  <c r="R228" i="4" s="1"/>
  <c r="U228" i="4"/>
  <c r="X228" i="4" s="1"/>
  <c r="W288" i="4"/>
  <c r="K288" i="4"/>
  <c r="L288" i="4" s="1"/>
  <c r="G285" i="13"/>
  <c r="C286" i="13"/>
  <c r="E286" i="13" s="1"/>
  <c r="E285" i="14"/>
  <c r="L285" i="11" l="1"/>
  <c r="F285" i="11"/>
  <c r="M285" i="11" s="1"/>
  <c r="G285" i="11"/>
  <c r="E289" i="4"/>
  <c r="F289" i="4" s="1"/>
  <c r="Q289" i="4"/>
  <c r="L285" i="14"/>
  <c r="M285" i="14"/>
  <c r="G285" i="14"/>
  <c r="D286" i="13"/>
  <c r="H285" i="11" l="1"/>
  <c r="C286" i="11"/>
  <c r="D286" i="11" s="1"/>
  <c r="J286" i="13"/>
  <c r="K286" i="13"/>
  <c r="F286" i="13"/>
  <c r="H285" i="14"/>
  <c r="C286" i="14"/>
  <c r="D286" i="14" l="1"/>
  <c r="F286" i="14"/>
  <c r="E286" i="11"/>
  <c r="O229" i="4"/>
  <c r="R229" i="4" s="1"/>
  <c r="U229" i="4"/>
  <c r="X229" i="4" s="1"/>
  <c r="K289" i="4"/>
  <c r="L289" i="4" s="1"/>
  <c r="W289" i="4"/>
  <c r="G286" i="13"/>
  <c r="C287" i="13"/>
  <c r="E287" i="13" s="1"/>
  <c r="E286" i="14"/>
  <c r="L286" i="11" l="1"/>
  <c r="F286" i="11"/>
  <c r="M286" i="11" s="1"/>
  <c r="G286" i="11"/>
  <c r="E290" i="4"/>
  <c r="F290" i="4" s="1"/>
  <c r="Q290" i="4"/>
  <c r="L286" i="14"/>
  <c r="G286" i="14"/>
  <c r="M286" i="14"/>
  <c r="D287" i="13"/>
  <c r="H286" i="11" l="1"/>
  <c r="C287" i="11"/>
  <c r="D287" i="11" s="1"/>
  <c r="J287" i="13"/>
  <c r="F287" i="13"/>
  <c r="K287" i="13"/>
  <c r="H286" i="14"/>
  <c r="C287" i="14"/>
  <c r="D287" i="14" l="1"/>
  <c r="F287" i="14"/>
  <c r="E287" i="11"/>
  <c r="O230" i="4"/>
  <c r="R230" i="4" s="1"/>
  <c r="U230" i="4"/>
  <c r="X230" i="4" s="1"/>
  <c r="W290" i="4"/>
  <c r="K290" i="4"/>
  <c r="L290" i="4" s="1"/>
  <c r="G287" i="13"/>
  <c r="C288" i="13"/>
  <c r="E288" i="13" s="1"/>
  <c r="E287" i="14"/>
  <c r="L287" i="11" l="1"/>
  <c r="G287" i="11"/>
  <c r="F287" i="11"/>
  <c r="M287" i="11" s="1"/>
  <c r="E291" i="4"/>
  <c r="F291" i="4" s="1"/>
  <c r="Q291" i="4"/>
  <c r="L287" i="14"/>
  <c r="M287" i="14"/>
  <c r="G287" i="14"/>
  <c r="D288" i="13"/>
  <c r="H287" i="11" l="1"/>
  <c r="C288" i="11"/>
  <c r="D288" i="11" s="1"/>
  <c r="J288" i="13"/>
  <c r="F288" i="13"/>
  <c r="K288" i="13"/>
  <c r="H287" i="14"/>
  <c r="C288" i="14"/>
  <c r="D288" i="14" l="1"/>
  <c r="F288" i="14"/>
  <c r="E288" i="11"/>
  <c r="O231" i="4"/>
  <c r="R231" i="4" s="1"/>
  <c r="U231" i="4"/>
  <c r="X231" i="4" s="1"/>
  <c r="W291" i="4"/>
  <c r="K291" i="4"/>
  <c r="L291" i="4" s="1"/>
  <c r="G288" i="13"/>
  <c r="C289" i="13"/>
  <c r="E289" i="13" s="1"/>
  <c r="E288" i="14"/>
  <c r="L288" i="11" l="1"/>
  <c r="G288" i="11"/>
  <c r="F288" i="11"/>
  <c r="M288" i="11" s="1"/>
  <c r="E292" i="4"/>
  <c r="F292" i="4" s="1"/>
  <c r="Q292" i="4"/>
  <c r="L288" i="14"/>
  <c r="G288" i="14"/>
  <c r="M288" i="14"/>
  <c r="D289" i="13"/>
  <c r="H288" i="11" l="1"/>
  <c r="C289" i="11"/>
  <c r="D289" i="11" s="1"/>
  <c r="J289" i="13"/>
  <c r="K289" i="13"/>
  <c r="F289" i="13"/>
  <c r="H288" i="14"/>
  <c r="C289" i="14"/>
  <c r="D289" i="14" l="1"/>
  <c r="F289" i="14"/>
  <c r="E289" i="11"/>
  <c r="O232" i="4"/>
  <c r="R232" i="4" s="1"/>
  <c r="U232" i="4"/>
  <c r="X232" i="4" s="1"/>
  <c r="G289" i="13"/>
  <c r="C290" i="13"/>
  <c r="E290" i="13" s="1"/>
  <c r="W292" i="4"/>
  <c r="K292" i="4"/>
  <c r="L292" i="4" s="1"/>
  <c r="E289" i="14"/>
  <c r="L289" i="11" l="1"/>
  <c r="G289" i="11"/>
  <c r="F289" i="11"/>
  <c r="M289" i="11" s="1"/>
  <c r="L289" i="14"/>
  <c r="G289" i="14"/>
  <c r="M289" i="14"/>
  <c r="D290" i="13"/>
  <c r="E293" i="4"/>
  <c r="F293" i="4" s="1"/>
  <c r="Q293" i="4"/>
  <c r="H289" i="11" l="1"/>
  <c r="C290" i="11"/>
  <c r="D290" i="11" s="1"/>
  <c r="H289" i="14"/>
  <c r="C290" i="14"/>
  <c r="J290" i="13"/>
  <c r="F290" i="13"/>
  <c r="K290" i="13"/>
  <c r="D290" i="14" l="1"/>
  <c r="F290" i="14"/>
  <c r="E290" i="11"/>
  <c r="U233" i="4"/>
  <c r="X233" i="4" s="1"/>
  <c r="O233" i="4"/>
  <c r="R233" i="4" s="1"/>
  <c r="G290" i="13"/>
  <c r="C291" i="13"/>
  <c r="E291" i="13" s="1"/>
  <c r="E290" i="14"/>
  <c r="K293" i="4"/>
  <c r="L293" i="4" s="1"/>
  <c r="W293" i="4"/>
  <c r="L290" i="11" l="1"/>
  <c r="G290" i="11"/>
  <c r="F290" i="11"/>
  <c r="M290" i="11" s="1"/>
  <c r="D291" i="13"/>
  <c r="L290" i="14"/>
  <c r="G290" i="14"/>
  <c r="M290" i="14"/>
  <c r="E294" i="4"/>
  <c r="F294" i="4" s="1"/>
  <c r="Q294" i="4"/>
  <c r="H290" i="11" l="1"/>
  <c r="C291" i="11"/>
  <c r="D291" i="11" s="1"/>
  <c r="J291" i="13"/>
  <c r="K291" i="13"/>
  <c r="F291" i="13"/>
  <c r="H290" i="14"/>
  <c r="C291" i="14"/>
  <c r="D291" i="14" l="1"/>
  <c r="F291" i="14"/>
  <c r="E291" i="11"/>
  <c r="O234" i="4"/>
  <c r="R234" i="4" s="1"/>
  <c r="U234" i="4"/>
  <c r="X234" i="4" s="1"/>
  <c r="G291" i="13"/>
  <c r="C292" i="13"/>
  <c r="E292" i="13" s="1"/>
  <c r="W294" i="4"/>
  <c r="K294" i="4"/>
  <c r="L294" i="4" s="1"/>
  <c r="E291" i="14"/>
  <c r="L291" i="11" l="1"/>
  <c r="G291" i="11"/>
  <c r="F291" i="11"/>
  <c r="M291" i="11" s="1"/>
  <c r="D292" i="13"/>
  <c r="L291" i="14"/>
  <c r="M291" i="14"/>
  <c r="G291" i="14"/>
  <c r="E295" i="4"/>
  <c r="F295" i="4" s="1"/>
  <c r="Q295" i="4"/>
  <c r="H291" i="11" l="1"/>
  <c r="C292" i="11"/>
  <c r="D292" i="11" s="1"/>
  <c r="H291" i="14"/>
  <c r="C292" i="14"/>
  <c r="J292" i="13"/>
  <c r="F292" i="13"/>
  <c r="K292" i="13"/>
  <c r="D292" i="14" l="1"/>
  <c r="F292" i="14"/>
  <c r="E292" i="11"/>
  <c r="O235" i="4"/>
  <c r="R235" i="4" s="1"/>
  <c r="U235" i="4"/>
  <c r="X235" i="4" s="1"/>
  <c r="E292" i="14"/>
  <c r="G292" i="13"/>
  <c r="C293" i="13"/>
  <c r="E293" i="13" s="1"/>
  <c r="K295" i="4"/>
  <c r="L295" i="4" s="1"/>
  <c r="W295" i="4"/>
  <c r="L292" i="11" l="1"/>
  <c r="F292" i="11"/>
  <c r="M292" i="11" s="1"/>
  <c r="G292" i="11"/>
  <c r="E296" i="4"/>
  <c r="F296" i="4" s="1"/>
  <c r="Q296" i="4"/>
  <c r="D293" i="13"/>
  <c r="L292" i="14"/>
  <c r="G292" i="14"/>
  <c r="M292" i="14"/>
  <c r="H292" i="11" l="1"/>
  <c r="C293" i="11"/>
  <c r="D293" i="11" s="1"/>
  <c r="J293" i="13"/>
  <c r="K293" i="13"/>
  <c r="F293" i="13"/>
  <c r="H292" i="14"/>
  <c r="C293" i="14"/>
  <c r="D293" i="14" l="1"/>
  <c r="F293" i="14"/>
  <c r="E293" i="11"/>
  <c r="O236" i="4"/>
  <c r="R236" i="4" s="1"/>
  <c r="U236" i="4"/>
  <c r="X236" i="4" s="1"/>
  <c r="W296" i="4"/>
  <c r="K296" i="4"/>
  <c r="L296" i="4" s="1"/>
  <c r="G293" i="13"/>
  <c r="C294" i="13"/>
  <c r="E294" i="13" s="1"/>
  <c r="E293" i="14"/>
  <c r="L293" i="11" l="1"/>
  <c r="F293" i="11"/>
  <c r="M293" i="11" s="1"/>
  <c r="G293" i="11"/>
  <c r="E297" i="4"/>
  <c r="F297" i="4" s="1"/>
  <c r="Q297" i="4"/>
  <c r="L293" i="14"/>
  <c r="M293" i="14"/>
  <c r="G293" i="14"/>
  <c r="D294" i="13"/>
  <c r="H293" i="11" l="1"/>
  <c r="C294" i="11"/>
  <c r="D294" i="11" s="1"/>
  <c r="J294" i="13"/>
  <c r="F294" i="13"/>
  <c r="K294" i="13"/>
  <c r="H293" i="14"/>
  <c r="C294" i="14"/>
  <c r="D294" i="14" l="1"/>
  <c r="F294" i="14"/>
  <c r="E294" i="11"/>
  <c r="U237" i="4"/>
  <c r="X237" i="4" s="1"/>
  <c r="O237" i="4"/>
  <c r="R237" i="4" s="1"/>
  <c r="W297" i="4"/>
  <c r="K297" i="4"/>
  <c r="L297" i="4" s="1"/>
  <c r="G294" i="13"/>
  <c r="C295" i="13"/>
  <c r="E295" i="13" s="1"/>
  <c r="E294" i="14"/>
  <c r="L294" i="11" l="1"/>
  <c r="F294" i="11"/>
  <c r="M294" i="11" s="1"/>
  <c r="G294" i="11"/>
  <c r="L294" i="14"/>
  <c r="G294" i="14"/>
  <c r="M294" i="14"/>
  <c r="D295" i="13"/>
  <c r="E298" i="4"/>
  <c r="F298" i="4" s="1"/>
  <c r="Q298" i="4"/>
  <c r="H294" i="11" l="1"/>
  <c r="C295" i="11"/>
  <c r="D295" i="11" s="1"/>
  <c r="J295" i="13"/>
  <c r="K295" i="13"/>
  <c r="F295" i="13"/>
  <c r="H294" i="14"/>
  <c r="C295" i="14"/>
  <c r="D295" i="14" l="1"/>
  <c r="F295" i="14"/>
  <c r="E295" i="11"/>
  <c r="O238" i="4"/>
  <c r="R238" i="4" s="1"/>
  <c r="U238" i="4"/>
  <c r="X238" i="4" s="1"/>
  <c r="K298" i="4"/>
  <c r="L298" i="4" s="1"/>
  <c r="W298" i="4"/>
  <c r="G295" i="13"/>
  <c r="C296" i="13"/>
  <c r="E296" i="13" s="1"/>
  <c r="E295" i="14"/>
  <c r="L295" i="11" l="1"/>
  <c r="F295" i="11"/>
  <c r="M295" i="11" s="1"/>
  <c r="G295" i="11"/>
  <c r="E299" i="4"/>
  <c r="F299" i="4" s="1"/>
  <c r="Q299" i="4"/>
  <c r="L295" i="14"/>
  <c r="M295" i="14"/>
  <c r="G295" i="14"/>
  <c r="D296" i="13"/>
  <c r="H295" i="11" l="1"/>
  <c r="C296" i="11"/>
  <c r="D296" i="11" s="1"/>
  <c r="J296" i="13"/>
  <c r="K296" i="13"/>
  <c r="F296" i="13"/>
  <c r="H295" i="14"/>
  <c r="C296" i="14"/>
  <c r="D296" i="14" l="1"/>
  <c r="F296" i="14"/>
  <c r="E296" i="11"/>
  <c r="O239" i="4"/>
  <c r="R239" i="4" s="1"/>
  <c r="U239" i="4"/>
  <c r="X239" i="4" s="1"/>
  <c r="W299" i="4"/>
  <c r="K299" i="4"/>
  <c r="L299" i="4" s="1"/>
  <c r="G296" i="13"/>
  <c r="C297" i="13"/>
  <c r="E297" i="13" s="1"/>
  <c r="E296" i="14"/>
  <c r="L296" i="11" l="1"/>
  <c r="G296" i="11"/>
  <c r="F296" i="11"/>
  <c r="M296" i="11" s="1"/>
  <c r="L296" i="14"/>
  <c r="G296" i="14"/>
  <c r="M296" i="14"/>
  <c r="D297" i="13"/>
  <c r="E300" i="4"/>
  <c r="F300" i="4" s="1"/>
  <c r="Q300" i="4"/>
  <c r="H296" i="11" l="1"/>
  <c r="C297" i="11"/>
  <c r="D297" i="11" s="1"/>
  <c r="J297" i="13"/>
  <c r="K297" i="13"/>
  <c r="F297" i="13"/>
  <c r="H296" i="14"/>
  <c r="C297" i="14"/>
  <c r="D297" i="14" l="1"/>
  <c r="F297" i="14"/>
  <c r="E297" i="11"/>
  <c r="O240" i="4"/>
  <c r="R240" i="4" s="1"/>
  <c r="U240" i="4"/>
  <c r="X240" i="4" s="1"/>
  <c r="W300" i="4"/>
  <c r="K300" i="4"/>
  <c r="L300" i="4" s="1"/>
  <c r="G297" i="13"/>
  <c r="C298" i="13"/>
  <c r="E298" i="13" s="1"/>
  <c r="E297" i="14"/>
  <c r="L297" i="11" l="1"/>
  <c r="G297" i="11"/>
  <c r="F297" i="11"/>
  <c r="M297" i="11" s="1"/>
  <c r="L297" i="14"/>
  <c r="M297" i="14"/>
  <c r="G297" i="14"/>
  <c r="D298" i="13"/>
  <c r="E301" i="4"/>
  <c r="F301" i="4" s="1"/>
  <c r="Q301" i="4"/>
  <c r="H297" i="11" l="1"/>
  <c r="C298" i="11"/>
  <c r="D298" i="11" s="1"/>
  <c r="J298" i="13"/>
  <c r="F298" i="13"/>
  <c r="K298" i="13"/>
  <c r="H297" i="14"/>
  <c r="C298" i="14"/>
  <c r="D298" i="14" l="1"/>
  <c r="F298" i="14"/>
  <c r="E298" i="11"/>
  <c r="U241" i="4"/>
  <c r="X241" i="4" s="1"/>
  <c r="O241" i="4"/>
  <c r="R241" i="4" s="1"/>
  <c r="W301" i="4"/>
  <c r="K301" i="4"/>
  <c r="L301" i="4" s="1"/>
  <c r="E298" i="14"/>
  <c r="G298" i="13"/>
  <c r="C299" i="13"/>
  <c r="E299" i="13" s="1"/>
  <c r="L298" i="11" l="1"/>
  <c r="G298" i="11"/>
  <c r="F298" i="11"/>
  <c r="M298" i="11" s="1"/>
  <c r="E302" i="4"/>
  <c r="F302" i="4" s="1"/>
  <c r="Q302" i="4"/>
  <c r="D299" i="13"/>
  <c r="L298" i="14"/>
  <c r="G298" i="14"/>
  <c r="M298" i="14"/>
  <c r="H298" i="11" l="1"/>
  <c r="C299" i="11"/>
  <c r="D299" i="11" s="1"/>
  <c r="H298" i="14"/>
  <c r="C299" i="14"/>
  <c r="J299" i="13"/>
  <c r="F299" i="13"/>
  <c r="K299" i="13"/>
  <c r="D299" i="14" l="1"/>
  <c r="F299" i="14"/>
  <c r="E299" i="11"/>
  <c r="O242" i="4"/>
  <c r="R242" i="4" s="1"/>
  <c r="U242" i="4"/>
  <c r="X242" i="4" s="1"/>
  <c r="G299" i="13"/>
  <c r="C300" i="13"/>
  <c r="E300" i="13" s="1"/>
  <c r="E299" i="14"/>
  <c r="W302" i="4"/>
  <c r="K302" i="4"/>
  <c r="L302" i="4" s="1"/>
  <c r="L299" i="11" l="1"/>
  <c r="G299" i="11"/>
  <c r="F299" i="11"/>
  <c r="M299" i="11" s="1"/>
  <c r="L299" i="14"/>
  <c r="M299" i="14"/>
  <c r="G299" i="14"/>
  <c r="D300" i="13"/>
  <c r="E303" i="4"/>
  <c r="F303" i="4" s="1"/>
  <c r="Q303" i="4"/>
  <c r="H299" i="11" l="1"/>
  <c r="C300" i="11"/>
  <c r="D300" i="11" s="1"/>
  <c r="J300" i="13"/>
  <c r="K300" i="13"/>
  <c r="F300" i="13"/>
  <c r="H299" i="14"/>
  <c r="C300" i="14"/>
  <c r="D300" i="14" l="1"/>
  <c r="F300" i="14"/>
  <c r="E300" i="11"/>
  <c r="O243" i="4"/>
  <c r="R243" i="4" s="1"/>
  <c r="U243" i="4"/>
  <c r="X243" i="4" s="1"/>
  <c r="W303" i="4"/>
  <c r="K303" i="4"/>
  <c r="L303" i="4" s="1"/>
  <c r="G300" i="13"/>
  <c r="C301" i="13"/>
  <c r="E301" i="13" s="1"/>
  <c r="E300" i="14"/>
  <c r="L300" i="11" l="1"/>
  <c r="G300" i="11"/>
  <c r="F300" i="11"/>
  <c r="M300" i="11" s="1"/>
  <c r="D301" i="13"/>
  <c r="L300" i="14"/>
  <c r="G300" i="14"/>
  <c r="M300" i="14"/>
  <c r="E304" i="4"/>
  <c r="F304" i="4" s="1"/>
  <c r="Q304" i="4"/>
  <c r="H300" i="11" l="1"/>
  <c r="C301" i="11"/>
  <c r="D301" i="11" s="1"/>
  <c r="H300" i="14"/>
  <c r="C301" i="14"/>
  <c r="J301" i="13"/>
  <c r="F301" i="13"/>
  <c r="K301" i="13"/>
  <c r="D301" i="14" l="1"/>
  <c r="F301" i="14"/>
  <c r="E301" i="11"/>
  <c r="O244" i="4"/>
  <c r="R244" i="4" s="1"/>
  <c r="U244" i="4"/>
  <c r="X244" i="4" s="1"/>
  <c r="G301" i="13"/>
  <c r="C302" i="13"/>
  <c r="E302" i="13" s="1"/>
  <c r="E301" i="14"/>
  <c r="W304" i="4"/>
  <c r="K304" i="4"/>
  <c r="L304" i="4" s="1"/>
  <c r="L301" i="11" l="1"/>
  <c r="F301" i="11"/>
  <c r="M301" i="11" s="1"/>
  <c r="G301" i="11"/>
  <c r="L301" i="14"/>
  <c r="M301" i="14"/>
  <c r="G301" i="14"/>
  <c r="D302" i="13"/>
  <c r="E305" i="4"/>
  <c r="F305" i="4" s="1"/>
  <c r="Q305" i="4"/>
  <c r="H301" i="11" l="1"/>
  <c r="C302" i="11"/>
  <c r="D302" i="11" s="1"/>
  <c r="J302" i="13"/>
  <c r="F302" i="13"/>
  <c r="K302" i="13"/>
  <c r="H301" i="14"/>
  <c r="C302" i="14"/>
  <c r="D302" i="14" l="1"/>
  <c r="F302" i="14"/>
  <c r="E302" i="11"/>
  <c r="O245" i="4"/>
  <c r="R245" i="4" s="1"/>
  <c r="U245" i="4"/>
  <c r="X245" i="4" s="1"/>
  <c r="W305" i="4"/>
  <c r="K305" i="4"/>
  <c r="L305" i="4" s="1"/>
  <c r="G302" i="13"/>
  <c r="C303" i="13"/>
  <c r="E303" i="13" s="1"/>
  <c r="E302" i="14"/>
  <c r="L302" i="11" l="1"/>
  <c r="F302" i="11"/>
  <c r="M302" i="11" s="1"/>
  <c r="G302" i="11"/>
  <c r="L302" i="14"/>
  <c r="G302" i="14"/>
  <c r="M302" i="14"/>
  <c r="D303" i="13"/>
  <c r="E306" i="4"/>
  <c r="F306" i="4" s="1"/>
  <c r="Q306" i="4"/>
  <c r="H302" i="11" l="1"/>
  <c r="C303" i="11"/>
  <c r="D303" i="11" s="1"/>
  <c r="J303" i="13"/>
  <c r="F303" i="13"/>
  <c r="K303" i="13"/>
  <c r="H302" i="14"/>
  <c r="C303" i="14"/>
  <c r="D303" i="14" l="1"/>
  <c r="F303" i="14"/>
  <c r="E303" i="11"/>
  <c r="O246" i="4"/>
  <c r="R246" i="4" s="1"/>
  <c r="U246" i="4"/>
  <c r="X246" i="4" s="1"/>
  <c r="W306" i="4"/>
  <c r="K306" i="4"/>
  <c r="L306" i="4" s="1"/>
  <c r="G303" i="13"/>
  <c r="C304" i="13"/>
  <c r="E304" i="13" s="1"/>
  <c r="E303" i="14"/>
  <c r="L303" i="11" l="1"/>
  <c r="F303" i="11"/>
  <c r="M303" i="11" s="1"/>
  <c r="G303" i="11"/>
  <c r="L303" i="14"/>
  <c r="M303" i="14"/>
  <c r="G303" i="14"/>
  <c r="D304" i="13"/>
  <c r="E307" i="4"/>
  <c r="F307" i="4" s="1"/>
  <c r="Q307" i="4"/>
  <c r="H303" i="11" l="1"/>
  <c r="C304" i="11"/>
  <c r="D304" i="11" s="1"/>
  <c r="J304" i="13"/>
  <c r="F304" i="13"/>
  <c r="K304" i="13"/>
  <c r="H303" i="14"/>
  <c r="C304" i="14"/>
  <c r="D304" i="14" l="1"/>
  <c r="F304" i="14"/>
  <c r="E304" i="11"/>
  <c r="O247" i="4"/>
  <c r="R247" i="4" s="1"/>
  <c r="U247" i="4"/>
  <c r="X247" i="4" s="1"/>
  <c r="K307" i="4"/>
  <c r="L307" i="4" s="1"/>
  <c r="W307" i="4"/>
  <c r="G304" i="13"/>
  <c r="C305" i="13"/>
  <c r="E305" i="13" s="1"/>
  <c r="E304" i="14"/>
  <c r="L304" i="11" l="1"/>
  <c r="G304" i="11"/>
  <c r="F304" i="11"/>
  <c r="M304" i="11" s="1"/>
  <c r="L304" i="14"/>
  <c r="G304" i="14"/>
  <c r="M304" i="14"/>
  <c r="D305" i="13"/>
  <c r="E308" i="4"/>
  <c r="F308" i="4" s="1"/>
  <c r="Q308" i="4"/>
  <c r="H304" i="11" l="1"/>
  <c r="C305" i="11"/>
  <c r="D305" i="11" s="1"/>
  <c r="J305" i="13"/>
  <c r="K305" i="13"/>
  <c r="F305" i="13"/>
  <c r="H304" i="14"/>
  <c r="C305" i="14"/>
  <c r="D305" i="14" l="1"/>
  <c r="F305" i="14"/>
  <c r="E305" i="11"/>
  <c r="O248" i="4"/>
  <c r="R248" i="4" s="1"/>
  <c r="U248" i="4"/>
  <c r="X248" i="4" s="1"/>
  <c r="W308" i="4"/>
  <c r="K308" i="4"/>
  <c r="L308" i="4" s="1"/>
  <c r="G305" i="13"/>
  <c r="C306" i="13"/>
  <c r="E306" i="13" s="1"/>
  <c r="E305" i="14"/>
  <c r="L305" i="11" l="1"/>
  <c r="F305" i="11"/>
  <c r="M305" i="11" s="1"/>
  <c r="G305" i="11"/>
  <c r="L305" i="14"/>
  <c r="M305" i="14"/>
  <c r="G305" i="14"/>
  <c r="D306" i="13"/>
  <c r="E309" i="4"/>
  <c r="F309" i="4" s="1"/>
  <c r="Q309" i="4"/>
  <c r="H305" i="11" l="1"/>
  <c r="C306" i="11"/>
  <c r="D306" i="11" s="1"/>
  <c r="J306" i="13"/>
  <c r="K306" i="13"/>
  <c r="F306" i="13"/>
  <c r="H305" i="14"/>
  <c r="C306" i="14"/>
  <c r="D306" i="14" l="1"/>
  <c r="F306" i="14"/>
  <c r="E306" i="11"/>
  <c r="O249" i="4"/>
  <c r="R249" i="4" s="1"/>
  <c r="U249" i="4"/>
  <c r="X249" i="4" s="1"/>
  <c r="W309" i="4"/>
  <c r="K309" i="4"/>
  <c r="L309" i="4" s="1"/>
  <c r="G306" i="13"/>
  <c r="C307" i="13"/>
  <c r="E307" i="13" s="1"/>
  <c r="E306" i="14"/>
  <c r="L306" i="11" l="1"/>
  <c r="G306" i="11"/>
  <c r="F306" i="11"/>
  <c r="M306" i="11" s="1"/>
  <c r="L306" i="14"/>
  <c r="G306" i="14"/>
  <c r="M306" i="14"/>
  <c r="D307" i="13"/>
  <c r="E310" i="4"/>
  <c r="F310" i="4" s="1"/>
  <c r="Q310" i="4"/>
  <c r="H306" i="11" l="1"/>
  <c r="C307" i="11"/>
  <c r="D307" i="11" s="1"/>
  <c r="J307" i="13"/>
  <c r="K307" i="13"/>
  <c r="F307" i="13"/>
  <c r="H306" i="14"/>
  <c r="C307" i="14"/>
  <c r="D307" i="14" l="1"/>
  <c r="F307" i="14"/>
  <c r="E307" i="11"/>
  <c r="O250" i="4"/>
  <c r="R250" i="4" s="1"/>
  <c r="U250" i="4"/>
  <c r="X250" i="4" s="1"/>
  <c r="W310" i="4"/>
  <c r="K310" i="4"/>
  <c r="L310" i="4" s="1"/>
  <c r="G307" i="13"/>
  <c r="C308" i="13"/>
  <c r="E308" i="13" s="1"/>
  <c r="E307" i="14"/>
  <c r="L307" i="11" l="1"/>
  <c r="F307" i="11"/>
  <c r="M307" i="11" s="1"/>
  <c r="G307" i="11"/>
  <c r="L307" i="14"/>
  <c r="M307" i="14"/>
  <c r="G307" i="14"/>
  <c r="D308" i="13"/>
  <c r="E311" i="4"/>
  <c r="F311" i="4" s="1"/>
  <c r="Q311" i="4"/>
  <c r="H307" i="11" l="1"/>
  <c r="C308" i="11"/>
  <c r="D308" i="11" s="1"/>
  <c r="J308" i="13"/>
  <c r="F308" i="13"/>
  <c r="K308" i="13"/>
  <c r="H307" i="14"/>
  <c r="C308" i="14"/>
  <c r="D308" i="14" l="1"/>
  <c r="F308" i="14"/>
  <c r="E308" i="11"/>
  <c r="O251" i="4"/>
  <c r="R251" i="4" s="1"/>
  <c r="U251" i="4"/>
  <c r="X251" i="4" s="1"/>
  <c r="K311" i="4"/>
  <c r="L311" i="4" s="1"/>
  <c r="W311" i="4"/>
  <c r="G308" i="13"/>
  <c r="C309" i="13"/>
  <c r="E309" i="13" s="1"/>
  <c r="E308" i="14"/>
  <c r="L308" i="11" l="1"/>
  <c r="F308" i="11"/>
  <c r="M308" i="11" s="1"/>
  <c r="G308" i="11"/>
  <c r="L308" i="14"/>
  <c r="G308" i="14"/>
  <c r="M308" i="14"/>
  <c r="D309" i="13"/>
  <c r="E312" i="4"/>
  <c r="F312" i="4" s="1"/>
  <c r="Q312" i="4"/>
  <c r="H308" i="11" l="1"/>
  <c r="C309" i="11"/>
  <c r="D309" i="11" s="1"/>
  <c r="J309" i="13"/>
  <c r="K309" i="13"/>
  <c r="F309" i="13"/>
  <c r="H308" i="14"/>
  <c r="C309" i="14"/>
  <c r="D309" i="14" l="1"/>
  <c r="F309" i="14"/>
  <c r="E309" i="11"/>
  <c r="O252" i="4"/>
  <c r="R252" i="4" s="1"/>
  <c r="U252" i="4"/>
  <c r="X252" i="4" s="1"/>
  <c r="W312" i="4"/>
  <c r="K312" i="4"/>
  <c r="L312" i="4" s="1"/>
  <c r="G309" i="13"/>
  <c r="C310" i="13"/>
  <c r="E310" i="13" s="1"/>
  <c r="E309" i="14"/>
  <c r="L309" i="11" l="1"/>
  <c r="F309" i="11"/>
  <c r="M309" i="11" s="1"/>
  <c r="G309" i="11"/>
  <c r="L309" i="14"/>
  <c r="M309" i="14"/>
  <c r="G309" i="14"/>
  <c r="D310" i="13"/>
  <c r="E313" i="4"/>
  <c r="F313" i="4" s="1"/>
  <c r="Q313" i="4"/>
  <c r="H309" i="11" l="1"/>
  <c r="C310" i="11"/>
  <c r="D310" i="11" s="1"/>
  <c r="J310" i="13"/>
  <c r="F310" i="13"/>
  <c r="K310" i="13"/>
  <c r="H309" i="14"/>
  <c r="C310" i="14"/>
  <c r="D310" i="14" l="1"/>
  <c r="F310" i="14"/>
  <c r="E310" i="11"/>
  <c r="O253" i="4"/>
  <c r="R253" i="4" s="1"/>
  <c r="U253" i="4"/>
  <c r="X253" i="4" s="1"/>
  <c r="W313" i="4"/>
  <c r="K313" i="4"/>
  <c r="L313" i="4" s="1"/>
  <c r="G310" i="13"/>
  <c r="C311" i="13"/>
  <c r="E311" i="13" s="1"/>
  <c r="E310" i="14"/>
  <c r="L310" i="11" l="1"/>
  <c r="G310" i="11"/>
  <c r="F310" i="11"/>
  <c r="M310" i="11" s="1"/>
  <c r="L310" i="14"/>
  <c r="G310" i="14"/>
  <c r="M310" i="14"/>
  <c r="D311" i="13"/>
  <c r="E314" i="4"/>
  <c r="F314" i="4" s="1"/>
  <c r="Q314" i="4"/>
  <c r="H310" i="11" l="1"/>
  <c r="C311" i="11"/>
  <c r="D311" i="11" s="1"/>
  <c r="J311" i="13"/>
  <c r="F311" i="13"/>
  <c r="K311" i="13"/>
  <c r="H310" i="14"/>
  <c r="C311" i="14"/>
  <c r="D311" i="14" l="1"/>
  <c r="F311" i="14"/>
  <c r="E311" i="11"/>
  <c r="O254" i="4"/>
  <c r="R254" i="4" s="1"/>
  <c r="U254" i="4"/>
  <c r="X254" i="4" s="1"/>
  <c r="K314" i="4"/>
  <c r="L314" i="4" s="1"/>
  <c r="W314" i="4"/>
  <c r="G311" i="13"/>
  <c r="C312" i="13"/>
  <c r="E312" i="13" s="1"/>
  <c r="E311" i="14"/>
  <c r="L311" i="11" l="1"/>
  <c r="G311" i="11"/>
  <c r="F311" i="11"/>
  <c r="M311" i="11" s="1"/>
  <c r="L311" i="14"/>
  <c r="M311" i="14"/>
  <c r="G311" i="14"/>
  <c r="D312" i="13"/>
  <c r="E315" i="4"/>
  <c r="F315" i="4" s="1"/>
  <c r="Q315" i="4"/>
  <c r="H311" i="11" l="1"/>
  <c r="C312" i="11"/>
  <c r="D312" i="11" s="1"/>
  <c r="J312" i="13"/>
  <c r="K312" i="13"/>
  <c r="F312" i="13"/>
  <c r="H311" i="14"/>
  <c r="C312" i="14"/>
  <c r="D312" i="14" l="1"/>
  <c r="F312" i="14"/>
  <c r="E312" i="11"/>
  <c r="O255" i="4"/>
  <c r="R255" i="4" s="1"/>
  <c r="U255" i="4"/>
  <c r="X255" i="4" s="1"/>
  <c r="K315" i="4"/>
  <c r="L315" i="4" s="1"/>
  <c r="W315" i="4"/>
  <c r="G312" i="13"/>
  <c r="C313" i="13"/>
  <c r="E313" i="13" s="1"/>
  <c r="E312" i="14"/>
  <c r="L312" i="11" l="1"/>
  <c r="F312" i="11"/>
  <c r="M312" i="11" s="1"/>
  <c r="G312" i="11"/>
  <c r="L312" i="14"/>
  <c r="G312" i="14"/>
  <c r="M312" i="14"/>
  <c r="D313" i="13"/>
  <c r="E316" i="4"/>
  <c r="F316" i="4" s="1"/>
  <c r="Q316" i="4"/>
  <c r="R316" i="4" s="1"/>
  <c r="H312" i="11" l="1"/>
  <c r="C313" i="11"/>
  <c r="D313" i="11" s="1"/>
  <c r="J313" i="13"/>
  <c r="K313" i="13"/>
  <c r="F313" i="13"/>
  <c r="H312" i="14"/>
  <c r="C313" i="14"/>
  <c r="D313" i="14" l="1"/>
  <c r="F313" i="14"/>
  <c r="E313" i="11"/>
  <c r="O256" i="4"/>
  <c r="R256" i="4" s="1"/>
  <c r="U256" i="4"/>
  <c r="X256" i="4" s="1"/>
  <c r="K316" i="4"/>
  <c r="L316" i="4" s="1"/>
  <c r="W316" i="4"/>
  <c r="X316" i="4" s="1"/>
  <c r="G313" i="13"/>
  <c r="C314" i="13"/>
  <c r="E314" i="13" s="1"/>
  <c r="E313" i="14"/>
  <c r="L313" i="11" l="1"/>
  <c r="F313" i="11"/>
  <c r="M313" i="11" s="1"/>
  <c r="G313" i="11"/>
  <c r="L313" i="14"/>
  <c r="M313" i="14"/>
  <c r="G313" i="14"/>
  <c r="D314" i="13"/>
  <c r="E317" i="4"/>
  <c r="F317" i="4" s="1"/>
  <c r="Q317" i="4"/>
  <c r="R317" i="4" s="1"/>
  <c r="H313" i="11" l="1"/>
  <c r="C314" i="11"/>
  <c r="D314" i="11" s="1"/>
  <c r="J314" i="13"/>
  <c r="K314" i="13"/>
  <c r="F314" i="13"/>
  <c r="H313" i="14"/>
  <c r="C314" i="14"/>
  <c r="D314" i="14" l="1"/>
  <c r="F314" i="14"/>
  <c r="E314" i="11"/>
  <c r="O257" i="4"/>
  <c r="R257" i="4" s="1"/>
  <c r="U257" i="4"/>
  <c r="X257" i="4" s="1"/>
  <c r="K317" i="4"/>
  <c r="L317" i="4" s="1"/>
  <c r="W317" i="4"/>
  <c r="X317" i="4" s="1"/>
  <c r="G314" i="13"/>
  <c r="C315" i="13"/>
  <c r="E315" i="13" s="1"/>
  <c r="E314" i="14"/>
  <c r="L314" i="11" l="1"/>
  <c r="F314" i="11"/>
  <c r="M314" i="11" s="1"/>
  <c r="G314" i="11"/>
  <c r="D315" i="13"/>
  <c r="L314" i="14"/>
  <c r="M314" i="14"/>
  <c r="G314" i="14"/>
  <c r="E318" i="4"/>
  <c r="F318" i="4" s="1"/>
  <c r="Q318" i="4"/>
  <c r="R318" i="4" s="1"/>
  <c r="H314" i="11" l="1"/>
  <c r="C315" i="11"/>
  <c r="D315" i="11" s="1"/>
  <c r="H314" i="14"/>
  <c r="C315" i="14"/>
  <c r="J315" i="13"/>
  <c r="K315" i="13"/>
  <c r="F315" i="13"/>
  <c r="D315" i="14" l="1"/>
  <c r="F315" i="14"/>
  <c r="E315" i="11"/>
  <c r="O258" i="4"/>
  <c r="R258" i="4" s="1"/>
  <c r="U258" i="4"/>
  <c r="X258" i="4" s="1"/>
  <c r="E315" i="14"/>
  <c r="G315" i="13"/>
  <c r="C316" i="13"/>
  <c r="E316" i="13" s="1"/>
  <c r="K318" i="4"/>
  <c r="L318" i="4" s="1"/>
  <c r="W318" i="4"/>
  <c r="X318" i="4" s="1"/>
  <c r="L315" i="11" l="1"/>
  <c r="F315" i="11"/>
  <c r="M315" i="11" s="1"/>
  <c r="G315" i="11"/>
  <c r="D316" i="13"/>
  <c r="E319" i="4"/>
  <c r="F319" i="4" s="1"/>
  <c r="Q319" i="4"/>
  <c r="R319" i="4" s="1"/>
  <c r="L315" i="14"/>
  <c r="G315" i="14"/>
  <c r="M315" i="14"/>
  <c r="H315" i="11" l="1"/>
  <c r="C316" i="11"/>
  <c r="D316" i="11" s="1"/>
  <c r="H315" i="14"/>
  <c r="C316" i="14"/>
  <c r="J316" i="13"/>
  <c r="F316" i="13"/>
  <c r="K316" i="13"/>
  <c r="D316" i="14" l="1"/>
  <c r="F316" i="14"/>
  <c r="E316" i="11"/>
  <c r="O259" i="4"/>
  <c r="R259" i="4" s="1"/>
  <c r="U259" i="4"/>
  <c r="X259" i="4" s="1"/>
  <c r="G316" i="13"/>
  <c r="C317" i="13"/>
  <c r="E317" i="13" s="1"/>
  <c r="E316" i="14"/>
  <c r="W319" i="4"/>
  <c r="X319" i="4" s="1"/>
  <c r="K319" i="4"/>
  <c r="L319" i="4" s="1"/>
  <c r="L316" i="11" l="1"/>
  <c r="F316" i="11"/>
  <c r="M316" i="11" s="1"/>
  <c r="G316" i="11"/>
  <c r="L316" i="14"/>
  <c r="G316" i="14"/>
  <c r="M316" i="14"/>
  <c r="D317" i="13"/>
  <c r="E320" i="4"/>
  <c r="F320" i="4" s="1"/>
  <c r="Q320" i="4"/>
  <c r="R320" i="4" s="1"/>
  <c r="H316" i="11" l="1"/>
  <c r="C317" i="11"/>
  <c r="D317" i="11" s="1"/>
  <c r="J317" i="13"/>
  <c r="K317" i="13"/>
  <c r="F317" i="13"/>
  <c r="H316" i="14"/>
  <c r="C317" i="14"/>
  <c r="D317" i="14" l="1"/>
  <c r="F317" i="14"/>
  <c r="E317" i="11"/>
  <c r="O260" i="4"/>
  <c r="R260" i="4" s="1"/>
  <c r="U260" i="4"/>
  <c r="X260" i="4" s="1"/>
  <c r="W320" i="4"/>
  <c r="X320" i="4" s="1"/>
  <c r="K320" i="4"/>
  <c r="L320" i="4" s="1"/>
  <c r="G317" i="13"/>
  <c r="C318" i="13"/>
  <c r="E318" i="13" s="1"/>
  <c r="E317" i="14"/>
  <c r="L317" i="11" l="1"/>
  <c r="G317" i="11"/>
  <c r="F317" i="11"/>
  <c r="M317" i="11" s="1"/>
  <c r="L317" i="14"/>
  <c r="G317" i="14"/>
  <c r="M317" i="14"/>
  <c r="D318" i="13"/>
  <c r="E321" i="4"/>
  <c r="F321" i="4" s="1"/>
  <c r="Q321" i="4"/>
  <c r="R321" i="4" s="1"/>
  <c r="H317" i="11" l="1"/>
  <c r="C318" i="11"/>
  <c r="D318" i="11" s="1"/>
  <c r="J318" i="13"/>
  <c r="F318" i="13"/>
  <c r="K318" i="13"/>
  <c r="H317" i="14"/>
  <c r="C318" i="14"/>
  <c r="D318" i="14" l="1"/>
  <c r="F318" i="14"/>
  <c r="E318" i="11"/>
  <c r="U261" i="4"/>
  <c r="X261" i="4" s="1"/>
  <c r="O261" i="4"/>
  <c r="R261" i="4" s="1"/>
  <c r="K321" i="4"/>
  <c r="L321" i="4" s="1"/>
  <c r="W321" i="4"/>
  <c r="X321" i="4" s="1"/>
  <c r="G318" i="13"/>
  <c r="C319" i="13"/>
  <c r="E319" i="13" s="1"/>
  <c r="E318" i="14"/>
  <c r="L318" i="11" l="1"/>
  <c r="F318" i="11"/>
  <c r="M318" i="11" s="1"/>
  <c r="G318" i="11"/>
  <c r="L318" i="14"/>
  <c r="G318" i="14"/>
  <c r="M318" i="14"/>
  <c r="D319" i="13"/>
  <c r="E322" i="4"/>
  <c r="F322" i="4" s="1"/>
  <c r="Q322" i="4"/>
  <c r="R322" i="4" s="1"/>
  <c r="H318" i="11" l="1"/>
  <c r="C319" i="11"/>
  <c r="D319" i="11" s="1"/>
  <c r="J319" i="13"/>
  <c r="K319" i="13"/>
  <c r="F319" i="13"/>
  <c r="H318" i="14"/>
  <c r="C319" i="14"/>
  <c r="D319" i="14" l="1"/>
  <c r="F319" i="14"/>
  <c r="E319" i="11"/>
  <c r="O262" i="4"/>
  <c r="R262" i="4" s="1"/>
  <c r="U262" i="4"/>
  <c r="X262" i="4" s="1"/>
  <c r="K322" i="4"/>
  <c r="L322" i="4" s="1"/>
  <c r="W322" i="4"/>
  <c r="X322" i="4" s="1"/>
  <c r="G319" i="13"/>
  <c r="C320" i="13"/>
  <c r="E320" i="13" s="1"/>
  <c r="E319" i="14"/>
  <c r="L319" i="11" l="1"/>
  <c r="F319" i="11"/>
  <c r="M319" i="11" s="1"/>
  <c r="G319" i="11"/>
  <c r="D320" i="13"/>
  <c r="L319" i="14"/>
  <c r="G319" i="14"/>
  <c r="M319" i="14"/>
  <c r="E323" i="4"/>
  <c r="F323" i="4" s="1"/>
  <c r="Q323" i="4"/>
  <c r="R323" i="4" s="1"/>
  <c r="H319" i="11" l="1"/>
  <c r="C320" i="11"/>
  <c r="D320" i="11" s="1"/>
  <c r="H319" i="14"/>
  <c r="C320" i="14"/>
  <c r="J320" i="13"/>
  <c r="K320" i="13"/>
  <c r="F320" i="13"/>
  <c r="D320" i="14" l="1"/>
  <c r="F320" i="14"/>
  <c r="E320" i="11"/>
  <c r="O263" i="4"/>
  <c r="R263" i="4" s="1"/>
  <c r="U263" i="4"/>
  <c r="X263" i="4" s="1"/>
  <c r="E320" i="14"/>
  <c r="G320" i="13"/>
  <c r="C321" i="13"/>
  <c r="E321" i="13" s="1"/>
  <c r="K323" i="4"/>
  <c r="L323" i="4" s="1"/>
  <c r="W323" i="4"/>
  <c r="X323" i="4" s="1"/>
  <c r="L320" i="11" l="1"/>
  <c r="G320" i="11"/>
  <c r="F320" i="11"/>
  <c r="M320" i="11" s="1"/>
  <c r="D321" i="13"/>
  <c r="E324" i="4"/>
  <c r="F324" i="4" s="1"/>
  <c r="Q324" i="4"/>
  <c r="R324" i="4" s="1"/>
  <c r="L320" i="14"/>
  <c r="M320" i="14"/>
  <c r="G320" i="14"/>
  <c r="H320" i="11" l="1"/>
  <c r="C321" i="11"/>
  <c r="D321" i="11" s="1"/>
  <c r="H320" i="14"/>
  <c r="C321" i="14"/>
  <c r="J321" i="13"/>
  <c r="F321" i="13"/>
  <c r="K321" i="13"/>
  <c r="D321" i="14" l="1"/>
  <c r="F321" i="14"/>
  <c r="E321" i="11"/>
  <c r="U264" i="4"/>
  <c r="X264" i="4" s="1"/>
  <c r="O264" i="4"/>
  <c r="R264" i="4" s="1"/>
  <c r="G321" i="13"/>
  <c r="C322" i="13"/>
  <c r="E322" i="13" s="1"/>
  <c r="E321" i="14"/>
  <c r="K324" i="4"/>
  <c r="L324" i="4" s="1"/>
  <c r="W324" i="4"/>
  <c r="X324" i="4" s="1"/>
  <c r="L321" i="11" l="1"/>
  <c r="F321" i="11"/>
  <c r="M321" i="11" s="1"/>
  <c r="G321" i="11"/>
  <c r="L321" i="14"/>
  <c r="G321" i="14"/>
  <c r="M321" i="14"/>
  <c r="D322" i="13"/>
  <c r="E325" i="4"/>
  <c r="F325" i="4" s="1"/>
  <c r="Q325" i="4"/>
  <c r="R325" i="4" s="1"/>
  <c r="H321" i="11" l="1"/>
  <c r="C322" i="11"/>
  <c r="D322" i="11" s="1"/>
  <c r="J322" i="13"/>
  <c r="K322" i="13"/>
  <c r="F322" i="13"/>
  <c r="H321" i="14"/>
  <c r="C322" i="14"/>
  <c r="D322" i="14" l="1"/>
  <c r="F322" i="14"/>
  <c r="E322" i="11"/>
  <c r="O265" i="4"/>
  <c r="R265" i="4" s="1"/>
  <c r="U265" i="4"/>
  <c r="X265" i="4" s="1"/>
  <c r="K325" i="4"/>
  <c r="L325" i="4" s="1"/>
  <c r="W325" i="4"/>
  <c r="X325" i="4" s="1"/>
  <c r="G322" i="13"/>
  <c r="C323" i="13"/>
  <c r="E323" i="13" s="1"/>
  <c r="E322" i="14"/>
  <c r="L322" i="11" l="1"/>
  <c r="F322" i="11"/>
  <c r="M322" i="11" s="1"/>
  <c r="G322" i="11"/>
  <c r="L322" i="14"/>
  <c r="M322" i="14"/>
  <c r="G322" i="14"/>
  <c r="D323" i="13"/>
  <c r="E326" i="4"/>
  <c r="F326" i="4" s="1"/>
  <c r="Q326" i="4"/>
  <c r="R326" i="4" s="1"/>
  <c r="H322" i="11" l="1"/>
  <c r="C323" i="11"/>
  <c r="D323" i="11" s="1"/>
  <c r="J323" i="13"/>
  <c r="F323" i="13"/>
  <c r="K323" i="13"/>
  <c r="H322" i="14"/>
  <c r="C323" i="14"/>
  <c r="D323" i="14" l="1"/>
  <c r="F323" i="14"/>
  <c r="E323" i="11"/>
  <c r="O266" i="4"/>
  <c r="R266" i="4" s="1"/>
  <c r="U266" i="4"/>
  <c r="X266" i="4" s="1"/>
  <c r="K326" i="4"/>
  <c r="L326" i="4" s="1"/>
  <c r="W326" i="4"/>
  <c r="X326" i="4" s="1"/>
  <c r="G323" i="13"/>
  <c r="C324" i="13"/>
  <c r="E324" i="13" s="1"/>
  <c r="E323" i="14"/>
  <c r="L323" i="11" l="1"/>
  <c r="F323" i="11"/>
  <c r="M323" i="11" s="1"/>
  <c r="G323" i="11"/>
  <c r="L323" i="14"/>
  <c r="G323" i="14"/>
  <c r="M323" i="14"/>
  <c r="D324" i="13"/>
  <c r="E327" i="4"/>
  <c r="F327" i="4" s="1"/>
  <c r="Q327" i="4"/>
  <c r="R327" i="4" s="1"/>
  <c r="H323" i="11" l="1"/>
  <c r="C324" i="11"/>
  <c r="D324" i="11" s="1"/>
  <c r="J324" i="13"/>
  <c r="K324" i="13"/>
  <c r="F324" i="13"/>
  <c r="H323" i="14"/>
  <c r="C324" i="14"/>
  <c r="D324" i="14" l="1"/>
  <c r="F324" i="14"/>
  <c r="E324" i="11"/>
  <c r="O267" i="4"/>
  <c r="R267" i="4" s="1"/>
  <c r="U267" i="4"/>
  <c r="X267" i="4" s="1"/>
  <c r="W327" i="4"/>
  <c r="X327" i="4" s="1"/>
  <c r="K327" i="4"/>
  <c r="L327" i="4" s="1"/>
  <c r="E324" i="14"/>
  <c r="G324" i="13"/>
  <c r="C325" i="13"/>
  <c r="E325" i="13" s="1"/>
  <c r="L324" i="11" l="1"/>
  <c r="F324" i="11"/>
  <c r="M324" i="11" s="1"/>
  <c r="G324" i="11"/>
  <c r="D325" i="13"/>
  <c r="E328" i="4"/>
  <c r="F328" i="4" s="1"/>
  <c r="Q328" i="4"/>
  <c r="R328" i="4" s="1"/>
  <c r="L324" i="14"/>
  <c r="M324" i="14"/>
  <c r="G324" i="14"/>
  <c r="H324" i="11" l="1"/>
  <c r="C325" i="11"/>
  <c r="D325" i="11" s="1"/>
  <c r="H324" i="14"/>
  <c r="C325" i="14"/>
  <c r="J325" i="13"/>
  <c r="F325" i="13"/>
  <c r="K325" i="13"/>
  <c r="D325" i="14" l="1"/>
  <c r="F325" i="14"/>
  <c r="E325" i="11"/>
  <c r="O268" i="4"/>
  <c r="R268" i="4" s="1"/>
  <c r="U268" i="4"/>
  <c r="X268" i="4" s="1"/>
  <c r="G325" i="13"/>
  <c r="C326" i="13"/>
  <c r="E326" i="13" s="1"/>
  <c r="E325" i="14"/>
  <c r="K328" i="4"/>
  <c r="L328" i="4" s="1"/>
  <c r="W328" i="4"/>
  <c r="X328" i="4" s="1"/>
  <c r="L325" i="11" l="1"/>
  <c r="F325" i="11"/>
  <c r="M325" i="11" s="1"/>
  <c r="G325" i="11"/>
  <c r="L325" i="14"/>
  <c r="G325" i="14"/>
  <c r="M325" i="14"/>
  <c r="D326" i="13"/>
  <c r="E329" i="4"/>
  <c r="F329" i="4" s="1"/>
  <c r="Q329" i="4"/>
  <c r="R329" i="4" s="1"/>
  <c r="H325" i="11" l="1"/>
  <c r="C326" i="11"/>
  <c r="D326" i="11" s="1"/>
  <c r="J326" i="13"/>
  <c r="K326" i="13"/>
  <c r="F326" i="13"/>
  <c r="H325" i="14"/>
  <c r="C326" i="14"/>
  <c r="D326" i="14" l="1"/>
  <c r="F326" i="14"/>
  <c r="E326" i="11"/>
  <c r="O269" i="4"/>
  <c r="R269" i="4" s="1"/>
  <c r="U269" i="4"/>
  <c r="X269" i="4" s="1"/>
  <c r="K329" i="4"/>
  <c r="L329" i="4" s="1"/>
  <c r="W329" i="4"/>
  <c r="X329" i="4" s="1"/>
  <c r="G326" i="13"/>
  <c r="C327" i="13"/>
  <c r="E327" i="13" s="1"/>
  <c r="E326" i="14"/>
  <c r="L326" i="11" l="1"/>
  <c r="F326" i="11"/>
  <c r="M326" i="11" s="1"/>
  <c r="G326" i="11"/>
  <c r="D327" i="13"/>
  <c r="L326" i="14"/>
  <c r="M326" i="14"/>
  <c r="G326" i="14"/>
  <c r="E330" i="4"/>
  <c r="F330" i="4" s="1"/>
  <c r="Q330" i="4"/>
  <c r="R330" i="4" s="1"/>
  <c r="H326" i="11" l="1"/>
  <c r="C327" i="11"/>
  <c r="D327" i="11" s="1"/>
  <c r="H326" i="14"/>
  <c r="C327" i="14"/>
  <c r="J327" i="13"/>
  <c r="F327" i="13"/>
  <c r="K327" i="13"/>
  <c r="D327" i="14" l="1"/>
  <c r="F327" i="14"/>
  <c r="E327" i="11"/>
  <c r="O270" i="4"/>
  <c r="R270" i="4" s="1"/>
  <c r="U270" i="4"/>
  <c r="X270" i="4" s="1"/>
  <c r="G327" i="13"/>
  <c r="C328" i="13"/>
  <c r="E328" i="13" s="1"/>
  <c r="E327" i="14"/>
  <c r="K330" i="4"/>
  <c r="L330" i="4" s="1"/>
  <c r="W330" i="4"/>
  <c r="X330" i="4" s="1"/>
  <c r="L327" i="11" l="1"/>
  <c r="F327" i="11"/>
  <c r="M327" i="11" s="1"/>
  <c r="G327" i="11"/>
  <c r="L327" i="14"/>
  <c r="G327" i="14"/>
  <c r="M327" i="14"/>
  <c r="D328" i="13"/>
  <c r="E331" i="4"/>
  <c r="F331" i="4" s="1"/>
  <c r="Q331" i="4"/>
  <c r="R331" i="4" s="1"/>
  <c r="H327" i="11" l="1"/>
  <c r="C328" i="11"/>
  <c r="D328" i="11" s="1"/>
  <c r="J328" i="13"/>
  <c r="K328" i="13"/>
  <c r="F328" i="13"/>
  <c r="H327" i="14"/>
  <c r="C328" i="14"/>
  <c r="D328" i="14" l="1"/>
  <c r="F328" i="14"/>
  <c r="E328" i="11"/>
  <c r="O271" i="4"/>
  <c r="R271" i="4" s="1"/>
  <c r="U271" i="4"/>
  <c r="X271" i="4" s="1"/>
  <c r="K331" i="4"/>
  <c r="L331" i="4" s="1"/>
  <c r="W331" i="4"/>
  <c r="X331" i="4" s="1"/>
  <c r="G328" i="13"/>
  <c r="C329" i="13"/>
  <c r="E329" i="13" s="1"/>
  <c r="E328" i="14"/>
  <c r="L328" i="11" l="1"/>
  <c r="F328" i="11"/>
  <c r="M328" i="11" s="1"/>
  <c r="G328" i="11"/>
  <c r="L328" i="14"/>
  <c r="M328" i="14"/>
  <c r="G328" i="14"/>
  <c r="D329" i="13"/>
  <c r="E332" i="4"/>
  <c r="F332" i="4" s="1"/>
  <c r="Q332" i="4"/>
  <c r="R332" i="4" s="1"/>
  <c r="H328" i="11" l="1"/>
  <c r="C329" i="11"/>
  <c r="D329" i="11" s="1"/>
  <c r="J329" i="13"/>
  <c r="F329" i="13"/>
  <c r="K329" i="13"/>
  <c r="H328" i="14"/>
  <c r="C329" i="14"/>
  <c r="D329" i="14" l="1"/>
  <c r="F329" i="14"/>
  <c r="E329" i="11"/>
  <c r="O272" i="4"/>
  <c r="R272" i="4" s="1"/>
  <c r="U272" i="4"/>
  <c r="X272" i="4" s="1"/>
  <c r="K332" i="4"/>
  <c r="L332" i="4" s="1"/>
  <c r="W332" i="4"/>
  <c r="X332" i="4" s="1"/>
  <c r="G329" i="13"/>
  <c r="C330" i="13"/>
  <c r="E330" i="13" s="1"/>
  <c r="E329" i="14"/>
  <c r="L329" i="11" l="1"/>
  <c r="F329" i="11"/>
  <c r="M329" i="11" s="1"/>
  <c r="G329" i="11"/>
  <c r="L329" i="14"/>
  <c r="G329" i="14"/>
  <c r="M329" i="14"/>
  <c r="D330" i="13"/>
  <c r="E333" i="4"/>
  <c r="F333" i="4" s="1"/>
  <c r="Q333" i="4"/>
  <c r="R333" i="4" s="1"/>
  <c r="H329" i="11" l="1"/>
  <c r="C330" i="11"/>
  <c r="D330" i="11" s="1"/>
  <c r="J330" i="13"/>
  <c r="F330" i="13"/>
  <c r="H329" i="14"/>
  <c r="C330" i="14"/>
  <c r="D330" i="14" l="1"/>
  <c r="F330" i="14"/>
  <c r="E330" i="11"/>
  <c r="O273" i="4"/>
  <c r="R273" i="4" s="1"/>
  <c r="U273" i="4"/>
  <c r="X273" i="4" s="1"/>
  <c r="G330" i="13"/>
  <c r="C331" i="13"/>
  <c r="E331" i="13" s="1"/>
  <c r="E330" i="14"/>
  <c r="K330" i="13"/>
  <c r="W333" i="4"/>
  <c r="X333" i="4" s="1"/>
  <c r="K333" i="4"/>
  <c r="L333" i="4" s="1"/>
  <c r="L330" i="11" l="1"/>
  <c r="F330" i="11"/>
  <c r="M330" i="11" s="1"/>
  <c r="G330" i="11"/>
  <c r="L330" i="14"/>
  <c r="G330" i="14"/>
  <c r="D331" i="13"/>
  <c r="E334" i="4"/>
  <c r="Q334" i="4"/>
  <c r="H330" i="11" l="1"/>
  <c r="C331" i="11"/>
  <c r="D331" i="11" s="1"/>
  <c r="R334" i="4"/>
  <c r="F334" i="4"/>
  <c r="M330" i="14"/>
  <c r="H330" i="14"/>
  <c r="C331" i="14"/>
  <c r="J331" i="13"/>
  <c r="F331" i="13"/>
  <c r="D331" i="14" l="1"/>
  <c r="F331" i="14"/>
  <c r="E331" i="11"/>
  <c r="O274" i="4"/>
  <c r="R274" i="4" s="1"/>
  <c r="U274" i="4"/>
  <c r="X274" i="4" s="1"/>
  <c r="K331" i="13"/>
  <c r="E331" i="14"/>
  <c r="G331" i="13"/>
  <c r="C332" i="13"/>
  <c r="E332" i="13" s="1"/>
  <c r="K334" i="4"/>
  <c r="W334" i="4"/>
  <c r="G331" i="11" l="1"/>
  <c r="F331" i="11"/>
  <c r="M331" i="11" s="1"/>
  <c r="L331" i="11"/>
  <c r="D332" i="13"/>
  <c r="X334" i="4"/>
  <c r="E335" i="4"/>
  <c r="Q335" i="4"/>
  <c r="L334" i="4"/>
  <c r="L331" i="14"/>
  <c r="G331" i="14"/>
  <c r="C332" i="11" l="1"/>
  <c r="D332" i="11" s="1"/>
  <c r="H331" i="11"/>
  <c r="R335" i="4"/>
  <c r="M331" i="14"/>
  <c r="F335" i="4"/>
  <c r="H331" i="14"/>
  <c r="C332" i="14"/>
  <c r="J332" i="13"/>
  <c r="F332" i="13"/>
  <c r="D332" i="14" l="1"/>
  <c r="F332" i="14"/>
  <c r="U275" i="4"/>
  <c r="X275" i="4" s="1"/>
  <c r="O275" i="4"/>
  <c r="R275" i="4" s="1"/>
  <c r="E332" i="11"/>
  <c r="G332" i="13"/>
  <c r="C333" i="13"/>
  <c r="E333" i="13" s="1"/>
  <c r="E332" i="14"/>
  <c r="W335" i="4"/>
  <c r="K335" i="4"/>
  <c r="K332" i="13"/>
  <c r="L332" i="11" l="1"/>
  <c r="G332" i="11"/>
  <c r="F332" i="11"/>
  <c r="M332" i="11" s="1"/>
  <c r="L335" i="4"/>
  <c r="X335" i="4"/>
  <c r="L332" i="14"/>
  <c r="G332" i="14"/>
  <c r="D333" i="13"/>
  <c r="E336" i="4"/>
  <c r="Q336" i="4"/>
  <c r="H332" i="11" l="1"/>
  <c r="C333" i="11"/>
  <c r="D333" i="11" s="1"/>
  <c r="R336" i="4"/>
  <c r="F336" i="4"/>
  <c r="H332" i="14"/>
  <c r="C333" i="14"/>
  <c r="M332" i="14"/>
  <c r="J333" i="13"/>
  <c r="F333" i="13"/>
  <c r="D333" i="14" l="1"/>
  <c r="F333" i="14"/>
  <c r="E333" i="11"/>
  <c r="U276" i="4"/>
  <c r="X276" i="4" s="1"/>
  <c r="O276" i="4"/>
  <c r="R276" i="4" s="1"/>
  <c r="E333" i="14"/>
  <c r="K336" i="4"/>
  <c r="W336" i="4"/>
  <c r="G333" i="13"/>
  <c r="C334" i="13"/>
  <c r="E334" i="13" s="1"/>
  <c r="K333" i="13"/>
  <c r="F333" i="11" l="1"/>
  <c r="M333" i="11" s="1"/>
  <c r="L333" i="11"/>
  <c r="G333" i="11"/>
  <c r="E337" i="4"/>
  <c r="Q337" i="4"/>
  <c r="X336" i="4"/>
  <c r="D334" i="13"/>
  <c r="L336" i="4"/>
  <c r="L333" i="14"/>
  <c r="G333" i="14"/>
  <c r="H333" i="11" l="1"/>
  <c r="C334" i="11"/>
  <c r="D334" i="11" s="1"/>
  <c r="J334" i="13"/>
  <c r="F334" i="13"/>
  <c r="M333" i="14"/>
  <c r="R337" i="4"/>
  <c r="H333" i="14"/>
  <c r="C334" i="14"/>
  <c r="F337" i="4"/>
  <c r="D334" i="14" l="1"/>
  <c r="F334" i="14"/>
  <c r="E334" i="11"/>
  <c r="O277" i="4"/>
  <c r="R277" i="4" s="1"/>
  <c r="U277" i="4"/>
  <c r="X277" i="4" s="1"/>
  <c r="K337" i="4"/>
  <c r="W337" i="4"/>
  <c r="K334" i="13"/>
  <c r="E334" i="14"/>
  <c r="G334" i="13"/>
  <c r="C335" i="13"/>
  <c r="E335" i="13" s="1"/>
  <c r="G334" i="11" l="1"/>
  <c r="L334" i="11"/>
  <c r="F334" i="11"/>
  <c r="M334" i="11" s="1"/>
  <c r="E338" i="4"/>
  <c r="Q338" i="4"/>
  <c r="L334" i="14"/>
  <c r="G334" i="14"/>
  <c r="X337" i="4"/>
  <c r="D335" i="13"/>
  <c r="L337" i="4"/>
  <c r="H334" i="11" l="1"/>
  <c r="C335" i="11"/>
  <c r="D335" i="11" s="1"/>
  <c r="M334" i="14"/>
  <c r="J335" i="13"/>
  <c r="F335" i="13"/>
  <c r="K335" i="13"/>
  <c r="H334" i="14"/>
  <c r="C335" i="14"/>
  <c r="R338" i="4"/>
  <c r="F338" i="4"/>
  <c r="D335" i="14" l="1"/>
  <c r="F335" i="14"/>
  <c r="E335" i="11"/>
  <c r="O278" i="4"/>
  <c r="R278" i="4" s="1"/>
  <c r="U278" i="4"/>
  <c r="X278" i="4" s="1"/>
  <c r="W338" i="4"/>
  <c r="K338" i="4"/>
  <c r="G335" i="13"/>
  <c r="C336" i="13"/>
  <c r="E336" i="13" s="1"/>
  <c r="E335" i="14"/>
  <c r="G335" i="11" l="1"/>
  <c r="L335" i="11"/>
  <c r="F335" i="11"/>
  <c r="M335" i="11" s="1"/>
  <c r="E339" i="4"/>
  <c r="F339" i="4" s="1"/>
  <c r="Q339" i="4"/>
  <c r="R339" i="4" s="1"/>
  <c r="L338" i="4"/>
  <c r="L335" i="14"/>
  <c r="G335" i="14"/>
  <c r="M335" i="14"/>
  <c r="D336" i="13"/>
  <c r="X338" i="4"/>
  <c r="H335" i="11" l="1"/>
  <c r="C336" i="11"/>
  <c r="D336" i="11" s="1"/>
  <c r="J336" i="13"/>
  <c r="F336" i="13"/>
  <c r="K336" i="13"/>
  <c r="H335" i="14"/>
  <c r="C336" i="14"/>
  <c r="D336" i="14" l="1"/>
  <c r="F336" i="14"/>
  <c r="E336" i="11"/>
  <c r="O279" i="4"/>
  <c r="R279" i="4" s="1"/>
  <c r="U279" i="4"/>
  <c r="X279" i="4" s="1"/>
  <c r="E336" i="14"/>
  <c r="W339" i="4"/>
  <c r="X339" i="4" s="1"/>
  <c r="K339" i="4"/>
  <c r="L339" i="4" s="1"/>
  <c r="G336" i="13"/>
  <c r="C337" i="13"/>
  <c r="E337" i="13" s="1"/>
  <c r="L336" i="11" l="1"/>
  <c r="F336" i="11"/>
  <c r="M336" i="11" s="1"/>
  <c r="G336" i="11"/>
  <c r="D337" i="13"/>
  <c r="E340" i="4"/>
  <c r="F340" i="4" s="1"/>
  <c r="Q340" i="4"/>
  <c r="R340" i="4" s="1"/>
  <c r="L336" i="14"/>
  <c r="M336" i="14"/>
  <c r="G336" i="14"/>
  <c r="H336" i="11" l="1"/>
  <c r="C337" i="11"/>
  <c r="D337" i="11" s="1"/>
  <c r="H336" i="14"/>
  <c r="C337" i="14"/>
  <c r="J337" i="13"/>
  <c r="F337" i="13"/>
  <c r="K337" i="13"/>
  <c r="D337" i="14" l="1"/>
  <c r="F337" i="14"/>
  <c r="E337" i="11"/>
  <c r="O280" i="4"/>
  <c r="R280" i="4" s="1"/>
  <c r="U280" i="4"/>
  <c r="X280" i="4" s="1"/>
  <c r="E337" i="14"/>
  <c r="G337" i="13"/>
  <c r="C338" i="13"/>
  <c r="E338" i="13" s="1"/>
  <c r="K340" i="4"/>
  <c r="L340" i="4" s="1"/>
  <c r="W340" i="4"/>
  <c r="X340" i="4" s="1"/>
  <c r="L337" i="11" l="1"/>
  <c r="F337" i="11"/>
  <c r="M337" i="11" s="1"/>
  <c r="G337" i="11"/>
  <c r="D338" i="13"/>
  <c r="E341" i="4"/>
  <c r="F341" i="4" s="1"/>
  <c r="Q341" i="4"/>
  <c r="R341" i="4" s="1"/>
  <c r="L337" i="14"/>
  <c r="G337" i="14"/>
  <c r="M337" i="14"/>
  <c r="H337" i="11" l="1"/>
  <c r="C338" i="11"/>
  <c r="D338" i="11" s="1"/>
  <c r="H337" i="14"/>
  <c r="C338" i="14"/>
  <c r="J338" i="13"/>
  <c r="F338" i="13"/>
  <c r="K338" i="13"/>
  <c r="D338" i="14" l="1"/>
  <c r="F338" i="14"/>
  <c r="E338" i="11"/>
  <c r="O281" i="4"/>
  <c r="R281" i="4" s="1"/>
  <c r="U281" i="4"/>
  <c r="X281" i="4" s="1"/>
  <c r="E338" i="14"/>
  <c r="G338" i="13"/>
  <c r="C339" i="13"/>
  <c r="E339" i="13" s="1"/>
  <c r="K341" i="4"/>
  <c r="L341" i="4" s="1"/>
  <c r="W341" i="4"/>
  <c r="X341" i="4" s="1"/>
  <c r="L338" i="11" l="1"/>
  <c r="F338" i="11"/>
  <c r="M338" i="11" s="1"/>
  <c r="G338" i="11"/>
  <c r="D339" i="13"/>
  <c r="E342" i="4"/>
  <c r="F342" i="4" s="1"/>
  <c r="Q342" i="4"/>
  <c r="R342" i="4" s="1"/>
  <c r="L338" i="14"/>
  <c r="M338" i="14"/>
  <c r="G338" i="14"/>
  <c r="H338" i="11" l="1"/>
  <c r="C339" i="11"/>
  <c r="D339" i="11" s="1"/>
  <c r="H338" i="14"/>
  <c r="C339" i="14"/>
  <c r="J339" i="13"/>
  <c r="K339" i="13"/>
  <c r="F339" i="13"/>
  <c r="D339" i="14" l="1"/>
  <c r="F339" i="14"/>
  <c r="E339" i="11"/>
  <c r="O282" i="4"/>
  <c r="R282" i="4" s="1"/>
  <c r="U282" i="4"/>
  <c r="X282" i="4" s="1"/>
  <c r="E339" i="14"/>
  <c r="G339" i="13"/>
  <c r="C340" i="13"/>
  <c r="E340" i="13" s="1"/>
  <c r="W342" i="4"/>
  <c r="X342" i="4" s="1"/>
  <c r="K342" i="4"/>
  <c r="L342" i="4" s="1"/>
  <c r="L339" i="11" l="1"/>
  <c r="F339" i="11"/>
  <c r="M339" i="11" s="1"/>
  <c r="G339" i="11"/>
  <c r="D340" i="13"/>
  <c r="E343" i="4"/>
  <c r="F343" i="4" s="1"/>
  <c r="Q343" i="4"/>
  <c r="R343" i="4" s="1"/>
  <c r="L339" i="14"/>
  <c r="G339" i="14"/>
  <c r="M339" i="14"/>
  <c r="H339" i="11" l="1"/>
  <c r="C340" i="11"/>
  <c r="D340" i="11" s="1"/>
  <c r="H339" i="14"/>
  <c r="C340" i="14"/>
  <c r="J340" i="13"/>
  <c r="F340" i="13"/>
  <c r="K340" i="13"/>
  <c r="D340" i="14" l="1"/>
  <c r="F340" i="14"/>
  <c r="E340" i="11"/>
  <c r="O283" i="4"/>
  <c r="R283" i="4" s="1"/>
  <c r="U283" i="4"/>
  <c r="X283" i="4" s="1"/>
  <c r="E340" i="14"/>
  <c r="G340" i="13"/>
  <c r="C341" i="13"/>
  <c r="E341" i="13" s="1"/>
  <c r="K343" i="4"/>
  <c r="L343" i="4" s="1"/>
  <c r="W343" i="4"/>
  <c r="X343" i="4" s="1"/>
  <c r="L340" i="11" l="1"/>
  <c r="F340" i="11"/>
  <c r="M340" i="11" s="1"/>
  <c r="G340" i="11"/>
  <c r="D341" i="13"/>
  <c r="E344" i="4"/>
  <c r="F344" i="4" s="1"/>
  <c r="Q344" i="4"/>
  <c r="R344" i="4" s="1"/>
  <c r="L340" i="14"/>
  <c r="M340" i="14"/>
  <c r="G340" i="14"/>
  <c r="H340" i="11" l="1"/>
  <c r="C341" i="11"/>
  <c r="D341" i="11" s="1"/>
  <c r="H340" i="14"/>
  <c r="C341" i="14"/>
  <c r="J341" i="13"/>
  <c r="K341" i="13"/>
  <c r="F341" i="13"/>
  <c r="D341" i="14" l="1"/>
  <c r="F341" i="14"/>
  <c r="E341" i="11"/>
  <c r="O284" i="4"/>
  <c r="R284" i="4" s="1"/>
  <c r="U284" i="4"/>
  <c r="X284" i="4" s="1"/>
  <c r="E341" i="14"/>
  <c r="G341" i="13"/>
  <c r="C342" i="13"/>
  <c r="E342" i="13" s="1"/>
  <c r="W344" i="4"/>
  <c r="X344" i="4" s="1"/>
  <c r="K344" i="4"/>
  <c r="L344" i="4" s="1"/>
  <c r="L341" i="11" l="1"/>
  <c r="G341" i="11"/>
  <c r="F341" i="11"/>
  <c r="M341" i="11" s="1"/>
  <c r="D342" i="13"/>
  <c r="E345" i="4"/>
  <c r="F345" i="4" s="1"/>
  <c r="Q345" i="4"/>
  <c r="R345" i="4" s="1"/>
  <c r="L341" i="14"/>
  <c r="G341" i="14"/>
  <c r="M341" i="14"/>
  <c r="H341" i="11" l="1"/>
  <c r="C342" i="11"/>
  <c r="D342" i="11" s="1"/>
  <c r="H341" i="14"/>
  <c r="C342" i="14"/>
  <c r="J342" i="13"/>
  <c r="F342" i="13"/>
  <c r="K342" i="13"/>
  <c r="D342" i="14" l="1"/>
  <c r="F342" i="14"/>
  <c r="E342" i="11"/>
  <c r="U285" i="4"/>
  <c r="X285" i="4" s="1"/>
  <c r="O285" i="4"/>
  <c r="R285" i="4" s="1"/>
  <c r="E342" i="14"/>
  <c r="G342" i="13"/>
  <c r="C343" i="13"/>
  <c r="E343" i="13" s="1"/>
  <c r="W345" i="4"/>
  <c r="X345" i="4" s="1"/>
  <c r="K345" i="4"/>
  <c r="L345" i="4" s="1"/>
  <c r="L342" i="11" l="1"/>
  <c r="F342" i="11"/>
  <c r="M342" i="11" s="1"/>
  <c r="G342" i="11"/>
  <c r="D343" i="13"/>
  <c r="E346" i="4"/>
  <c r="F346" i="4" s="1"/>
  <c r="Q346" i="4"/>
  <c r="R346" i="4" s="1"/>
  <c r="L342" i="14"/>
  <c r="M342" i="14"/>
  <c r="G342" i="14"/>
  <c r="H342" i="11" l="1"/>
  <c r="C343" i="11"/>
  <c r="D343" i="11" s="1"/>
  <c r="H342" i="14"/>
  <c r="C343" i="14"/>
  <c r="J343" i="13"/>
  <c r="K343" i="13"/>
  <c r="F343" i="13"/>
  <c r="D343" i="14" l="1"/>
  <c r="F343" i="14"/>
  <c r="E343" i="11"/>
  <c r="O286" i="4"/>
  <c r="R286" i="4" s="1"/>
  <c r="U286" i="4"/>
  <c r="X286" i="4" s="1"/>
  <c r="E343" i="14"/>
  <c r="G343" i="13"/>
  <c r="C344" i="13"/>
  <c r="E344" i="13" s="1"/>
  <c r="W346" i="4"/>
  <c r="X346" i="4" s="1"/>
  <c r="K346" i="4"/>
  <c r="L346" i="4" s="1"/>
  <c r="L343" i="11" l="1"/>
  <c r="G343" i="11"/>
  <c r="F343" i="11"/>
  <c r="M343" i="11" s="1"/>
  <c r="D344" i="13"/>
  <c r="E347" i="4"/>
  <c r="F347" i="4" s="1"/>
  <c r="Q347" i="4"/>
  <c r="R347" i="4" s="1"/>
  <c r="L343" i="14"/>
  <c r="G343" i="14"/>
  <c r="M343" i="14"/>
  <c r="H343" i="11" l="1"/>
  <c r="C344" i="11"/>
  <c r="D344" i="11" s="1"/>
  <c r="H343" i="14"/>
  <c r="C344" i="14"/>
  <c r="J344" i="13"/>
  <c r="F344" i="13"/>
  <c r="K344" i="13"/>
  <c r="D344" i="14" l="1"/>
  <c r="F344" i="14"/>
  <c r="E344" i="11"/>
  <c r="U287" i="4"/>
  <c r="X287" i="4" s="1"/>
  <c r="O287" i="4"/>
  <c r="R287" i="4" s="1"/>
  <c r="E344" i="14"/>
  <c r="G344" i="13"/>
  <c r="C345" i="13"/>
  <c r="E345" i="13" s="1"/>
  <c r="K347" i="4"/>
  <c r="L347" i="4" s="1"/>
  <c r="W347" i="4"/>
  <c r="X347" i="4" s="1"/>
  <c r="L344" i="11" l="1"/>
  <c r="F344" i="11"/>
  <c r="M344" i="11" s="1"/>
  <c r="G344" i="11"/>
  <c r="D345" i="13"/>
  <c r="E348" i="4"/>
  <c r="F348" i="4" s="1"/>
  <c r="Q348" i="4"/>
  <c r="R348" i="4" s="1"/>
  <c r="L344" i="14"/>
  <c r="M344" i="14"/>
  <c r="G344" i="14"/>
  <c r="H344" i="11" l="1"/>
  <c r="C345" i="11"/>
  <c r="D345" i="11" s="1"/>
  <c r="H344" i="14"/>
  <c r="C345" i="14"/>
  <c r="J345" i="13"/>
  <c r="K345" i="13"/>
  <c r="F345" i="13"/>
  <c r="D345" i="14" l="1"/>
  <c r="F345" i="14"/>
  <c r="E345" i="11"/>
  <c r="O288" i="4"/>
  <c r="R288" i="4" s="1"/>
  <c r="U288" i="4"/>
  <c r="X288" i="4" s="1"/>
  <c r="E345" i="14"/>
  <c r="G345" i="13"/>
  <c r="C346" i="13"/>
  <c r="E346" i="13" s="1"/>
  <c r="K348" i="4"/>
  <c r="L348" i="4" s="1"/>
  <c r="W348" i="4"/>
  <c r="X348" i="4" s="1"/>
  <c r="L345" i="11" l="1"/>
  <c r="F345" i="11"/>
  <c r="M345" i="11" s="1"/>
  <c r="G345" i="11"/>
  <c r="D346" i="13"/>
  <c r="E349" i="4"/>
  <c r="F349" i="4" s="1"/>
  <c r="Q349" i="4"/>
  <c r="R349" i="4" s="1"/>
  <c r="L345" i="14"/>
  <c r="G345" i="14"/>
  <c r="M345" i="14"/>
  <c r="H345" i="11" l="1"/>
  <c r="C346" i="11"/>
  <c r="D346" i="11" s="1"/>
  <c r="H345" i="14"/>
  <c r="C346" i="14"/>
  <c r="J346" i="13"/>
  <c r="F346" i="13"/>
  <c r="K346" i="13"/>
  <c r="D346" i="14" l="1"/>
  <c r="F346" i="14"/>
  <c r="E346" i="11"/>
  <c r="O289" i="4"/>
  <c r="R289" i="4" s="1"/>
  <c r="U289" i="4"/>
  <c r="X289" i="4" s="1"/>
  <c r="G346" i="13"/>
  <c r="C347" i="13"/>
  <c r="E347" i="13" s="1"/>
  <c r="E346" i="14"/>
  <c r="K349" i="4"/>
  <c r="L349" i="4" s="1"/>
  <c r="W349" i="4"/>
  <c r="X349" i="4" s="1"/>
  <c r="L346" i="11" l="1"/>
  <c r="F346" i="11"/>
  <c r="M346" i="11" s="1"/>
  <c r="G346" i="11"/>
  <c r="L346" i="14"/>
  <c r="M346" i="14"/>
  <c r="G346" i="14"/>
  <c r="D347" i="13"/>
  <c r="E350" i="4"/>
  <c r="F350" i="4" s="1"/>
  <c r="Q350" i="4"/>
  <c r="R350" i="4" s="1"/>
  <c r="H346" i="11" l="1"/>
  <c r="C347" i="11"/>
  <c r="D347" i="11" s="1"/>
  <c r="J347" i="13"/>
  <c r="K347" i="13"/>
  <c r="F347" i="13"/>
  <c r="H346" i="14"/>
  <c r="C347" i="14"/>
  <c r="D347" i="14" l="1"/>
  <c r="F347" i="14"/>
  <c r="E347" i="11"/>
  <c r="O290" i="4"/>
  <c r="R290" i="4" s="1"/>
  <c r="U290" i="4"/>
  <c r="X290" i="4" s="1"/>
  <c r="K350" i="4"/>
  <c r="L350" i="4" s="1"/>
  <c r="W350" i="4"/>
  <c r="X350" i="4" s="1"/>
  <c r="G347" i="13"/>
  <c r="C348" i="13"/>
  <c r="E348" i="13" s="1"/>
  <c r="E347" i="14"/>
  <c r="L347" i="11" l="1"/>
  <c r="F347" i="11"/>
  <c r="M347" i="11" s="1"/>
  <c r="G347" i="11"/>
  <c r="D348" i="13"/>
  <c r="L347" i="14"/>
  <c r="G347" i="14"/>
  <c r="M347" i="14"/>
  <c r="E351" i="4"/>
  <c r="F351" i="4" s="1"/>
  <c r="Q351" i="4"/>
  <c r="R351" i="4" s="1"/>
  <c r="H347" i="11" l="1"/>
  <c r="C348" i="11"/>
  <c r="D348" i="11" s="1"/>
  <c r="H347" i="14"/>
  <c r="C348" i="14"/>
  <c r="J348" i="13"/>
  <c r="F348" i="13"/>
  <c r="K348" i="13"/>
  <c r="D348" i="14" l="1"/>
  <c r="F348" i="14"/>
  <c r="E348" i="11"/>
  <c r="O291" i="4"/>
  <c r="R291" i="4" s="1"/>
  <c r="U291" i="4"/>
  <c r="X291" i="4" s="1"/>
  <c r="E348" i="14"/>
  <c r="G348" i="13"/>
  <c r="C349" i="13"/>
  <c r="E349" i="13" s="1"/>
  <c r="K351" i="4"/>
  <c r="L351" i="4" s="1"/>
  <c r="W351" i="4"/>
  <c r="X351" i="4" s="1"/>
  <c r="L348" i="11" l="1"/>
  <c r="F348" i="11"/>
  <c r="M348" i="11" s="1"/>
  <c r="G348" i="11"/>
  <c r="D349" i="13"/>
  <c r="E352" i="4"/>
  <c r="F352" i="4" s="1"/>
  <c r="Q352" i="4"/>
  <c r="R352" i="4" s="1"/>
  <c r="L348" i="14"/>
  <c r="M348" i="14"/>
  <c r="G348" i="14"/>
  <c r="H348" i="11" l="1"/>
  <c r="C349" i="11"/>
  <c r="D349" i="11" s="1"/>
  <c r="H348" i="14"/>
  <c r="C349" i="14"/>
  <c r="J349" i="13"/>
  <c r="K349" i="13"/>
  <c r="F349" i="13"/>
  <c r="D349" i="14" l="1"/>
  <c r="F349" i="14"/>
  <c r="E349" i="11"/>
  <c r="U292" i="4"/>
  <c r="X292" i="4" s="1"/>
  <c r="O292" i="4"/>
  <c r="R292" i="4" s="1"/>
  <c r="E349" i="14"/>
  <c r="G349" i="13"/>
  <c r="C350" i="13"/>
  <c r="E350" i="13" s="1"/>
  <c r="K352" i="4"/>
  <c r="L352" i="4" s="1"/>
  <c r="W352" i="4"/>
  <c r="X352" i="4" s="1"/>
  <c r="L349" i="11" l="1"/>
  <c r="F349" i="11"/>
  <c r="M349" i="11" s="1"/>
  <c r="G349" i="11"/>
  <c r="D350" i="13"/>
  <c r="E353" i="4"/>
  <c r="F353" i="4" s="1"/>
  <c r="Q353" i="4"/>
  <c r="R353" i="4" s="1"/>
  <c r="L349" i="14"/>
  <c r="G349" i="14"/>
  <c r="M349" i="14"/>
  <c r="H349" i="11" l="1"/>
  <c r="C350" i="11"/>
  <c r="D350" i="11" s="1"/>
  <c r="H349" i="14"/>
  <c r="C350" i="14"/>
  <c r="J350" i="13"/>
  <c r="F350" i="13"/>
  <c r="K350" i="13"/>
  <c r="D350" i="14" l="1"/>
  <c r="F350" i="14"/>
  <c r="E350" i="11"/>
  <c r="O293" i="4"/>
  <c r="R293" i="4" s="1"/>
  <c r="U293" i="4"/>
  <c r="X293" i="4" s="1"/>
  <c r="E350" i="14"/>
  <c r="G350" i="13"/>
  <c r="C351" i="13"/>
  <c r="E351" i="13" s="1"/>
  <c r="K353" i="4"/>
  <c r="L353" i="4" s="1"/>
  <c r="W353" i="4"/>
  <c r="X353" i="4" s="1"/>
  <c r="L350" i="11" l="1"/>
  <c r="F350" i="11"/>
  <c r="M350" i="11" s="1"/>
  <c r="G350" i="11"/>
  <c r="D351" i="13"/>
  <c r="E354" i="4"/>
  <c r="F354" i="4" s="1"/>
  <c r="Q354" i="4"/>
  <c r="R354" i="4" s="1"/>
  <c r="L350" i="14"/>
  <c r="M350" i="14"/>
  <c r="G350" i="14"/>
  <c r="H350" i="11" l="1"/>
  <c r="C351" i="11"/>
  <c r="D351" i="11" s="1"/>
  <c r="H350" i="14"/>
  <c r="C351" i="14"/>
  <c r="J351" i="13"/>
  <c r="K351" i="13"/>
  <c r="F351" i="13"/>
  <c r="D351" i="14" l="1"/>
  <c r="F351" i="14"/>
  <c r="E351" i="11"/>
  <c r="O294" i="4"/>
  <c r="R294" i="4" s="1"/>
  <c r="U294" i="4"/>
  <c r="X294" i="4" s="1"/>
  <c r="E351" i="14"/>
  <c r="G351" i="13"/>
  <c r="C352" i="13"/>
  <c r="E352" i="13" s="1"/>
  <c r="K354" i="4"/>
  <c r="L354" i="4" s="1"/>
  <c r="W354" i="4"/>
  <c r="X354" i="4" s="1"/>
  <c r="L351" i="11" l="1"/>
  <c r="F351" i="11"/>
  <c r="M351" i="11" s="1"/>
  <c r="G351" i="11"/>
  <c r="D352" i="13"/>
  <c r="E355" i="4"/>
  <c r="F355" i="4" s="1"/>
  <c r="Q355" i="4"/>
  <c r="R355" i="4" s="1"/>
  <c r="L351" i="14"/>
  <c r="G351" i="14"/>
  <c r="M351" i="14"/>
  <c r="H351" i="11" l="1"/>
  <c r="C352" i="11"/>
  <c r="D352" i="11" s="1"/>
  <c r="H351" i="14"/>
  <c r="C352" i="14"/>
  <c r="J352" i="13"/>
  <c r="F352" i="13"/>
  <c r="K352" i="13"/>
  <c r="D352" i="14" l="1"/>
  <c r="F352" i="14"/>
  <c r="E352" i="11"/>
  <c r="O295" i="4"/>
  <c r="R295" i="4" s="1"/>
  <c r="U295" i="4"/>
  <c r="X295" i="4" s="1"/>
  <c r="E352" i="14"/>
  <c r="G352" i="13"/>
  <c r="C353" i="13"/>
  <c r="E353" i="13" s="1"/>
  <c r="K355" i="4"/>
  <c r="L355" i="4" s="1"/>
  <c r="W355" i="4"/>
  <c r="X355" i="4" s="1"/>
  <c r="L352" i="11" l="1"/>
  <c r="F352" i="11"/>
  <c r="M352" i="11" s="1"/>
  <c r="G352" i="11"/>
  <c r="D353" i="13"/>
  <c r="E356" i="4"/>
  <c r="F356" i="4" s="1"/>
  <c r="Q356" i="4"/>
  <c r="R356" i="4" s="1"/>
  <c r="L352" i="14"/>
  <c r="M352" i="14"/>
  <c r="G352" i="14"/>
  <c r="H352" i="11" l="1"/>
  <c r="C353" i="11"/>
  <c r="D353" i="11" s="1"/>
  <c r="H352" i="14"/>
  <c r="C353" i="14"/>
  <c r="J353" i="13"/>
  <c r="K353" i="13"/>
  <c r="F353" i="13"/>
  <c r="D353" i="14" l="1"/>
  <c r="F353" i="14"/>
  <c r="E353" i="11"/>
  <c r="U296" i="4"/>
  <c r="X296" i="4" s="1"/>
  <c r="O296" i="4"/>
  <c r="R296" i="4" s="1"/>
  <c r="E353" i="14"/>
  <c r="G353" i="13"/>
  <c r="C354" i="13"/>
  <c r="E354" i="13" s="1"/>
  <c r="K356" i="4"/>
  <c r="L356" i="4" s="1"/>
  <c r="W356" i="4"/>
  <c r="X356" i="4" s="1"/>
  <c r="L353" i="11" l="1"/>
  <c r="F353" i="11"/>
  <c r="M353" i="11" s="1"/>
  <c r="G353" i="11"/>
  <c r="D354" i="13"/>
  <c r="E357" i="4"/>
  <c r="F357" i="4" s="1"/>
  <c r="Q357" i="4"/>
  <c r="R357" i="4" s="1"/>
  <c r="L353" i="14"/>
  <c r="G353" i="14"/>
  <c r="M353" i="14"/>
  <c r="H353" i="11" l="1"/>
  <c r="C354" i="11"/>
  <c r="D354" i="11" s="1"/>
  <c r="H353" i="14"/>
  <c r="C354" i="14"/>
  <c r="J354" i="13"/>
  <c r="F354" i="13"/>
  <c r="K354" i="13"/>
  <c r="D354" i="14" l="1"/>
  <c r="F354" i="14"/>
  <c r="E354" i="11"/>
  <c r="O297" i="4"/>
  <c r="R297" i="4" s="1"/>
  <c r="U297" i="4"/>
  <c r="X297" i="4" s="1"/>
  <c r="G354" i="13"/>
  <c r="C355" i="13"/>
  <c r="E355" i="13" s="1"/>
  <c r="E354" i="14"/>
  <c r="K357" i="4"/>
  <c r="L357" i="4" s="1"/>
  <c r="W357" i="4"/>
  <c r="X357" i="4" s="1"/>
  <c r="L354" i="11" l="1"/>
  <c r="F354" i="11"/>
  <c r="M354" i="11" s="1"/>
  <c r="G354" i="11"/>
  <c r="L354" i="14"/>
  <c r="M354" i="14"/>
  <c r="G354" i="14"/>
  <c r="D355" i="13"/>
  <c r="E358" i="4"/>
  <c r="F358" i="4" s="1"/>
  <c r="Q358" i="4"/>
  <c r="R358" i="4" s="1"/>
  <c r="H354" i="11" l="1"/>
  <c r="C355" i="11"/>
  <c r="D355" i="11" s="1"/>
  <c r="J355" i="13"/>
  <c r="K355" i="13"/>
  <c r="F355" i="13"/>
  <c r="H354" i="14"/>
  <c r="C355" i="14"/>
  <c r="D355" i="14" l="1"/>
  <c r="F355" i="14"/>
  <c r="E355" i="11"/>
  <c r="O298" i="4"/>
  <c r="R298" i="4" s="1"/>
  <c r="U298" i="4"/>
  <c r="X298" i="4" s="1"/>
  <c r="K358" i="4"/>
  <c r="L358" i="4" s="1"/>
  <c r="W358" i="4"/>
  <c r="X358" i="4" s="1"/>
  <c r="G355" i="13"/>
  <c r="C356" i="13"/>
  <c r="E356" i="13" s="1"/>
  <c r="E355" i="14"/>
  <c r="L355" i="11" l="1"/>
  <c r="F355" i="11"/>
  <c r="M355" i="11" s="1"/>
  <c r="G355" i="11"/>
  <c r="D356" i="13"/>
  <c r="L355" i="14"/>
  <c r="M355" i="14"/>
  <c r="G355" i="14"/>
  <c r="E359" i="4"/>
  <c r="F359" i="4" s="1"/>
  <c r="Q359" i="4"/>
  <c r="R359" i="4" s="1"/>
  <c r="H355" i="11" l="1"/>
  <c r="C356" i="11"/>
  <c r="D356" i="11" s="1"/>
  <c r="H355" i="14"/>
  <c r="C356" i="14"/>
  <c r="J356" i="13"/>
  <c r="F356" i="13"/>
  <c r="K356" i="13"/>
  <c r="D356" i="14" l="1"/>
  <c r="F356" i="14"/>
  <c r="E356" i="11"/>
  <c r="O299" i="4"/>
  <c r="R299" i="4" s="1"/>
  <c r="U299" i="4"/>
  <c r="X299" i="4" s="1"/>
  <c r="E356" i="14"/>
  <c r="G356" i="13"/>
  <c r="C357" i="13"/>
  <c r="E357" i="13" s="1"/>
  <c r="K359" i="4"/>
  <c r="L359" i="4" s="1"/>
  <c r="W359" i="4"/>
  <c r="X359" i="4" s="1"/>
  <c r="L356" i="11" l="1"/>
  <c r="F356" i="11"/>
  <c r="M356" i="11" s="1"/>
  <c r="G356" i="11"/>
  <c r="D357" i="13"/>
  <c r="E360" i="4"/>
  <c r="F360" i="4" s="1"/>
  <c r="Q360" i="4"/>
  <c r="R360" i="4" s="1"/>
  <c r="L356" i="14"/>
  <c r="M356" i="14"/>
  <c r="G356" i="14"/>
  <c r="H356" i="11" l="1"/>
  <c r="C357" i="11"/>
  <c r="D357" i="11" s="1"/>
  <c r="H356" i="14"/>
  <c r="C357" i="14"/>
  <c r="J357" i="13"/>
  <c r="K357" i="13"/>
  <c r="F357" i="13"/>
  <c r="D357" i="14" l="1"/>
  <c r="F357" i="14"/>
  <c r="E357" i="11"/>
  <c r="U300" i="4"/>
  <c r="X300" i="4" s="1"/>
  <c r="O300" i="4"/>
  <c r="R300" i="4" s="1"/>
  <c r="E357" i="14"/>
  <c r="G357" i="13"/>
  <c r="C358" i="13"/>
  <c r="E358" i="13" s="1"/>
  <c r="K360" i="4"/>
  <c r="L360" i="4" s="1"/>
  <c r="W360" i="4"/>
  <c r="X360" i="4" s="1"/>
  <c r="L357" i="11" l="1"/>
  <c r="G357" i="11"/>
  <c r="F357" i="11"/>
  <c r="M357" i="11" s="1"/>
  <c r="D358" i="13"/>
  <c r="E361" i="4"/>
  <c r="F361" i="4" s="1"/>
  <c r="Q361" i="4"/>
  <c r="R361" i="4" s="1"/>
  <c r="L357" i="14"/>
  <c r="G357" i="14"/>
  <c r="M357" i="14"/>
  <c r="H357" i="11" l="1"/>
  <c r="C358" i="11"/>
  <c r="D358" i="11" s="1"/>
  <c r="H357" i="14"/>
  <c r="C358" i="14"/>
  <c r="J358" i="13"/>
  <c r="F358" i="13"/>
  <c r="K358" i="13"/>
  <c r="D358" i="14" l="1"/>
  <c r="F358" i="14"/>
  <c r="E358" i="11"/>
  <c r="U301" i="4"/>
  <c r="X301" i="4" s="1"/>
  <c r="O301" i="4"/>
  <c r="R301" i="4" s="1"/>
  <c r="E358" i="14"/>
  <c r="G358" i="13"/>
  <c r="C359" i="13"/>
  <c r="E359" i="13" s="1"/>
  <c r="W361" i="4"/>
  <c r="X361" i="4" s="1"/>
  <c r="K361" i="4"/>
  <c r="L361" i="4" s="1"/>
  <c r="L358" i="11" l="1"/>
  <c r="G358" i="11"/>
  <c r="F358" i="11"/>
  <c r="M358" i="11" s="1"/>
  <c r="D359" i="13"/>
  <c r="E362" i="4"/>
  <c r="F362" i="4" s="1"/>
  <c r="Q362" i="4"/>
  <c r="R362" i="4" s="1"/>
  <c r="L358" i="14"/>
  <c r="M358" i="14"/>
  <c r="G358" i="14"/>
  <c r="H358" i="11" l="1"/>
  <c r="C359" i="11"/>
  <c r="D359" i="11" s="1"/>
  <c r="H358" i="14"/>
  <c r="C359" i="14"/>
  <c r="J359" i="13"/>
  <c r="K359" i="13"/>
  <c r="F359" i="13"/>
  <c r="D359" i="14" l="1"/>
  <c r="F359" i="14"/>
  <c r="E359" i="11"/>
  <c r="U302" i="4"/>
  <c r="X302" i="4" s="1"/>
  <c r="O302" i="4"/>
  <c r="R302" i="4" s="1"/>
  <c r="E359" i="14"/>
  <c r="G359" i="13"/>
  <c r="C360" i="13"/>
  <c r="E360" i="13" s="1"/>
  <c r="K362" i="4"/>
  <c r="L362" i="4" s="1"/>
  <c r="W362" i="4"/>
  <c r="X362" i="4" s="1"/>
  <c r="L359" i="11" l="1"/>
  <c r="F359" i="11"/>
  <c r="M359" i="11" s="1"/>
  <c r="G359" i="11"/>
  <c r="D360" i="13"/>
  <c r="E363" i="4"/>
  <c r="F363" i="4" s="1"/>
  <c r="Q363" i="4"/>
  <c r="R363" i="4" s="1"/>
  <c r="L359" i="14"/>
  <c r="G359" i="14"/>
  <c r="M359" i="14"/>
  <c r="H359" i="11" l="1"/>
  <c r="C360" i="11"/>
  <c r="D360" i="11" s="1"/>
  <c r="H359" i="14"/>
  <c r="C360" i="14"/>
  <c r="J360" i="13"/>
  <c r="F360" i="13"/>
  <c r="K360" i="13"/>
  <c r="D360" i="14" l="1"/>
  <c r="F360" i="14"/>
  <c r="E360" i="11"/>
  <c r="O303" i="4"/>
  <c r="R303" i="4" s="1"/>
  <c r="U303" i="4"/>
  <c r="X303" i="4" s="1"/>
  <c r="E360" i="14"/>
  <c r="G360" i="13"/>
  <c r="C361" i="13"/>
  <c r="E361" i="13" s="1"/>
  <c r="K363" i="4"/>
  <c r="L363" i="4" s="1"/>
  <c r="W363" i="4"/>
  <c r="X363" i="4" s="1"/>
  <c r="L360" i="11" l="1"/>
  <c r="F360" i="11"/>
  <c r="M360" i="11" s="1"/>
  <c r="G360" i="11"/>
  <c r="D361" i="13"/>
  <c r="E364" i="4"/>
  <c r="F364" i="4" s="1"/>
  <c r="Q364" i="4"/>
  <c r="R364" i="4" s="1"/>
  <c r="L360" i="14"/>
  <c r="G360" i="14"/>
  <c r="M360" i="14"/>
  <c r="H360" i="11" l="1"/>
  <c r="C361" i="11"/>
  <c r="D361" i="11" s="1"/>
  <c r="H360" i="14"/>
  <c r="C361" i="14"/>
  <c r="J361" i="13"/>
  <c r="K361" i="13"/>
  <c r="F361" i="13"/>
  <c r="D361" i="14" l="1"/>
  <c r="F361" i="14"/>
  <c r="E361" i="11"/>
  <c r="U304" i="4"/>
  <c r="X304" i="4" s="1"/>
  <c r="O304" i="4"/>
  <c r="R304" i="4" s="1"/>
  <c r="E361" i="14"/>
  <c r="G361" i="13"/>
  <c r="C362" i="13"/>
  <c r="E362" i="13" s="1"/>
  <c r="K364" i="4"/>
  <c r="L364" i="4" s="1"/>
  <c r="W364" i="4"/>
  <c r="X364" i="4" s="1"/>
  <c r="L361" i="11" l="1"/>
  <c r="F361" i="11"/>
  <c r="M361" i="11" s="1"/>
  <c r="G361" i="11"/>
  <c r="D362" i="13"/>
  <c r="E365" i="4"/>
  <c r="F365" i="4" s="1"/>
  <c r="Q365" i="4"/>
  <c r="R365" i="4" s="1"/>
  <c r="L361" i="14"/>
  <c r="G361" i="14"/>
  <c r="M361" i="14"/>
  <c r="H361" i="11" l="1"/>
  <c r="C362" i="11"/>
  <c r="D362" i="11" s="1"/>
  <c r="H361" i="14"/>
  <c r="C362" i="14"/>
  <c r="J362" i="13"/>
  <c r="F362" i="13"/>
  <c r="K362" i="13"/>
  <c r="D362" i="14" l="1"/>
  <c r="F362" i="14"/>
  <c r="E362" i="11"/>
  <c r="O305" i="4"/>
  <c r="R305" i="4" s="1"/>
  <c r="U305" i="4"/>
  <c r="X305" i="4" s="1"/>
  <c r="E362" i="14"/>
  <c r="G362" i="13"/>
  <c r="C363" i="13"/>
  <c r="E363" i="13" s="1"/>
  <c r="K365" i="4"/>
  <c r="L365" i="4" s="1"/>
  <c r="W365" i="4"/>
  <c r="X365" i="4" s="1"/>
  <c r="L362" i="11" l="1"/>
  <c r="G362" i="11"/>
  <c r="F362" i="11"/>
  <c r="M362" i="11" s="1"/>
  <c r="D363" i="13"/>
  <c r="E366" i="4"/>
  <c r="F366" i="4" s="1"/>
  <c r="Q366" i="4"/>
  <c r="R366" i="4" s="1"/>
  <c r="L362" i="14"/>
  <c r="M362" i="14"/>
  <c r="G362" i="14"/>
  <c r="H362" i="11" l="1"/>
  <c r="C363" i="11"/>
  <c r="D363" i="11" s="1"/>
  <c r="H362" i="14"/>
  <c r="C363" i="14"/>
  <c r="J363" i="13"/>
  <c r="K363" i="13"/>
  <c r="F363" i="13"/>
  <c r="D363" i="14" l="1"/>
  <c r="F363" i="14"/>
  <c r="E363" i="11"/>
  <c r="U306" i="4"/>
  <c r="X306" i="4" s="1"/>
  <c r="O306" i="4"/>
  <c r="R306" i="4" s="1"/>
  <c r="E363" i="14"/>
  <c r="G363" i="13"/>
  <c r="C364" i="13"/>
  <c r="E364" i="13" s="1"/>
  <c r="K366" i="4"/>
  <c r="L366" i="4" s="1"/>
  <c r="W366" i="4"/>
  <c r="X366" i="4" s="1"/>
  <c r="L363" i="11" l="1"/>
  <c r="G363" i="11"/>
  <c r="F363" i="11"/>
  <c r="M363" i="11" s="1"/>
  <c r="D364" i="13"/>
  <c r="E367" i="4"/>
  <c r="F367" i="4" s="1"/>
  <c r="Q367" i="4"/>
  <c r="R367" i="4" s="1"/>
  <c r="L363" i="14"/>
  <c r="G363" i="14"/>
  <c r="M363" i="14"/>
  <c r="H363" i="11" l="1"/>
  <c r="C364" i="11"/>
  <c r="D364" i="11" s="1"/>
  <c r="H363" i="14"/>
  <c r="C364" i="14"/>
  <c r="J364" i="13"/>
  <c r="F364" i="13"/>
  <c r="K364" i="13"/>
  <c r="D364" i="14" l="1"/>
  <c r="F364" i="14"/>
  <c r="E364" i="11"/>
  <c r="U307" i="4"/>
  <c r="X307" i="4" s="1"/>
  <c r="O307" i="4"/>
  <c r="R307" i="4" s="1"/>
  <c r="E364" i="14"/>
  <c r="G364" i="13"/>
  <c r="C365" i="13"/>
  <c r="E365" i="13" s="1"/>
  <c r="K367" i="4"/>
  <c r="L367" i="4" s="1"/>
  <c r="W367" i="4"/>
  <c r="X367" i="4" s="1"/>
  <c r="L364" i="11" l="1"/>
  <c r="F364" i="11"/>
  <c r="M364" i="11" s="1"/>
  <c r="G364" i="11"/>
  <c r="D365" i="13"/>
  <c r="E368" i="4"/>
  <c r="F368" i="4" s="1"/>
  <c r="Q368" i="4"/>
  <c r="R368" i="4" s="1"/>
  <c r="L364" i="14"/>
  <c r="M364" i="14"/>
  <c r="G364" i="14"/>
  <c r="H364" i="11" l="1"/>
  <c r="C365" i="11"/>
  <c r="D365" i="11" s="1"/>
  <c r="H364" i="14"/>
  <c r="C365" i="14"/>
  <c r="J365" i="13"/>
  <c r="K365" i="13"/>
  <c r="F365" i="13"/>
  <c r="D365" i="14" l="1"/>
  <c r="F365" i="14"/>
  <c r="E365" i="11"/>
  <c r="U308" i="4"/>
  <c r="X308" i="4" s="1"/>
  <c r="O308" i="4"/>
  <c r="R308" i="4" s="1"/>
  <c r="E365" i="14"/>
  <c r="G365" i="13"/>
  <c r="C366" i="13"/>
  <c r="E366" i="13" s="1"/>
  <c r="W368" i="4"/>
  <c r="X368" i="4" s="1"/>
  <c r="K368" i="4"/>
  <c r="L368" i="4" s="1"/>
  <c r="L365" i="11" l="1"/>
  <c r="F365" i="11"/>
  <c r="M365" i="11" s="1"/>
  <c r="G365" i="11"/>
  <c r="D366" i="13"/>
  <c r="E369" i="4"/>
  <c r="F369" i="4" s="1"/>
  <c r="Q369" i="4"/>
  <c r="R369" i="4" s="1"/>
  <c r="L365" i="14"/>
  <c r="G365" i="14"/>
  <c r="M365" i="14"/>
  <c r="H365" i="11" l="1"/>
  <c r="C366" i="11"/>
  <c r="D366" i="11" s="1"/>
  <c r="H365" i="14"/>
  <c r="C366" i="14"/>
  <c r="J366" i="13"/>
  <c r="F366" i="13"/>
  <c r="K366" i="13"/>
  <c r="D366" i="14" l="1"/>
  <c r="F366" i="14"/>
  <c r="E366" i="11"/>
  <c r="O309" i="4"/>
  <c r="R309" i="4" s="1"/>
  <c r="U309" i="4"/>
  <c r="X309" i="4" s="1"/>
  <c r="E366" i="14"/>
  <c r="G366" i="13"/>
  <c r="C367" i="13"/>
  <c r="E367" i="13" s="1"/>
  <c r="K369" i="4"/>
  <c r="L369" i="4" s="1"/>
  <c r="W369" i="4"/>
  <c r="X369" i="4" s="1"/>
  <c r="L366" i="11" l="1"/>
  <c r="F366" i="11"/>
  <c r="M366" i="11" s="1"/>
  <c r="G366" i="11"/>
  <c r="D367" i="13"/>
  <c r="E370" i="4"/>
  <c r="F370" i="4" s="1"/>
  <c r="Q370" i="4"/>
  <c r="R370" i="4" s="1"/>
  <c r="L366" i="14"/>
  <c r="M366" i="14"/>
  <c r="G366" i="14"/>
  <c r="H366" i="11" l="1"/>
  <c r="C367" i="11"/>
  <c r="D367" i="11" s="1"/>
  <c r="H366" i="14"/>
  <c r="C367" i="14"/>
  <c r="J367" i="13"/>
  <c r="K367" i="13"/>
  <c r="F367" i="13"/>
  <c r="D367" i="14" l="1"/>
  <c r="F367" i="14"/>
  <c r="E367" i="11"/>
  <c r="O310" i="4"/>
  <c r="R310" i="4" s="1"/>
  <c r="U310" i="4"/>
  <c r="X310" i="4" s="1"/>
  <c r="E367" i="14"/>
  <c r="G367" i="13"/>
  <c r="C368" i="13"/>
  <c r="E368" i="13" s="1"/>
  <c r="K370" i="4"/>
  <c r="L370" i="4" s="1"/>
  <c r="W370" i="4"/>
  <c r="X370" i="4" s="1"/>
  <c r="L367" i="11" l="1"/>
  <c r="G367" i="11"/>
  <c r="F367" i="11"/>
  <c r="M367" i="11" s="1"/>
  <c r="D368" i="13"/>
  <c r="E371" i="4"/>
  <c r="F371" i="4" s="1"/>
  <c r="Q371" i="4"/>
  <c r="R371" i="4" s="1"/>
  <c r="L367" i="14"/>
  <c r="M367" i="14"/>
  <c r="G367" i="14"/>
  <c r="H367" i="11" l="1"/>
  <c r="C368" i="11"/>
  <c r="D368" i="11" s="1"/>
  <c r="H367" i="14"/>
  <c r="C368" i="14"/>
  <c r="J368" i="13"/>
  <c r="F368" i="13"/>
  <c r="K368" i="13"/>
  <c r="D368" i="14" l="1"/>
  <c r="F368" i="14"/>
  <c r="E368" i="11"/>
  <c r="O311" i="4"/>
  <c r="R311" i="4" s="1"/>
  <c r="U311" i="4"/>
  <c r="X311" i="4" s="1"/>
  <c r="E368" i="14"/>
  <c r="G368" i="13"/>
  <c r="C369" i="13"/>
  <c r="E369" i="13" s="1"/>
  <c r="K371" i="4"/>
  <c r="L371" i="4" s="1"/>
  <c r="W371" i="4"/>
  <c r="X371" i="4" s="1"/>
  <c r="L368" i="11" l="1"/>
  <c r="F368" i="11"/>
  <c r="M368" i="11" s="1"/>
  <c r="G368" i="11"/>
  <c r="D369" i="13"/>
  <c r="E372" i="4"/>
  <c r="F372" i="4" s="1"/>
  <c r="Q372" i="4"/>
  <c r="R372" i="4" s="1"/>
  <c r="L368" i="14"/>
  <c r="M368" i="14"/>
  <c r="G368" i="14"/>
  <c r="H368" i="11" l="1"/>
  <c r="C369" i="11"/>
  <c r="D369" i="11" s="1"/>
  <c r="H368" i="14"/>
  <c r="C369" i="14"/>
  <c r="J369" i="13"/>
  <c r="K369" i="13"/>
  <c r="F369" i="13"/>
  <c r="D369" i="14" l="1"/>
  <c r="F369" i="14"/>
  <c r="E369" i="11"/>
  <c r="O312" i="4"/>
  <c r="R312" i="4" s="1"/>
  <c r="U312" i="4"/>
  <c r="X312" i="4" s="1"/>
  <c r="E369" i="14"/>
  <c r="G369" i="13"/>
  <c r="C370" i="13"/>
  <c r="E370" i="13" s="1"/>
  <c r="K372" i="4"/>
  <c r="L372" i="4" s="1"/>
  <c r="W372" i="4"/>
  <c r="X372" i="4" s="1"/>
  <c r="L369" i="11" l="1"/>
  <c r="G369" i="11"/>
  <c r="F369" i="11"/>
  <c r="M369" i="11" s="1"/>
  <c r="D370" i="13"/>
  <c r="E373" i="4"/>
  <c r="F373" i="4" s="1"/>
  <c r="Q373" i="4"/>
  <c r="R373" i="4" s="1"/>
  <c r="L369" i="14"/>
  <c r="G369" i="14"/>
  <c r="M369" i="14"/>
  <c r="H369" i="11" l="1"/>
  <c r="C370" i="11"/>
  <c r="D370" i="11" s="1"/>
  <c r="H369" i="14"/>
  <c r="C370" i="14"/>
  <c r="J370" i="13"/>
  <c r="F370" i="13"/>
  <c r="K370" i="13"/>
  <c r="D370" i="14" l="1"/>
  <c r="F370" i="14"/>
  <c r="E370" i="11"/>
  <c r="U313" i="4"/>
  <c r="X313" i="4" s="1"/>
  <c r="O313" i="4"/>
  <c r="R313" i="4" s="1"/>
  <c r="E370" i="14"/>
  <c r="G370" i="13"/>
  <c r="C371" i="13"/>
  <c r="W373" i="4"/>
  <c r="X373" i="4" s="1"/>
  <c r="K373" i="4"/>
  <c r="L373" i="4" s="1"/>
  <c r="C373" i="13" l="1"/>
  <c r="C374" i="13" s="1"/>
  <c r="E371" i="13"/>
  <c r="L370" i="11"/>
  <c r="F370" i="11"/>
  <c r="M370" i="11" s="1"/>
  <c r="G370" i="11"/>
  <c r="D371" i="13"/>
  <c r="E374" i="4"/>
  <c r="F374" i="4" s="1"/>
  <c r="Q374" i="4"/>
  <c r="R374" i="4" s="1"/>
  <c r="L370" i="14"/>
  <c r="M370" i="14"/>
  <c r="G370" i="14"/>
  <c r="D372" i="13" l="1"/>
  <c r="H4" i="4" s="1"/>
  <c r="H370" i="11"/>
  <c r="C371" i="11"/>
  <c r="D371" i="11" s="1"/>
  <c r="K371" i="13"/>
  <c r="O16" i="13" s="1"/>
  <c r="F371" i="13"/>
  <c r="J371" i="13"/>
  <c r="N16" i="13" s="1"/>
  <c r="H370" i="14"/>
  <c r="C371" i="14"/>
  <c r="E372" i="13"/>
  <c r="H5" i="4" s="1"/>
  <c r="D371" i="14" l="1"/>
  <c r="D372" i="14" s="1"/>
  <c r="F371" i="14"/>
  <c r="G371" i="13"/>
  <c r="D372" i="11"/>
  <c r="E371" i="11"/>
  <c r="C373" i="11"/>
  <c r="C374" i="11" s="1"/>
  <c r="O314" i="4"/>
  <c r="R314" i="4" s="1"/>
  <c r="U314" i="4"/>
  <c r="X314" i="4" s="1"/>
  <c r="E371" i="14"/>
  <c r="L371" i="14" s="1"/>
  <c r="P16" i="14" s="1"/>
  <c r="D4" i="16" s="1"/>
  <c r="C375" i="14"/>
  <c r="C376" i="14" s="1"/>
  <c r="D3" i="16" s="1"/>
  <c r="Q375" i="4"/>
  <c r="K374" i="4"/>
  <c r="L374" i="4" s="1"/>
  <c r="W374" i="4"/>
  <c r="X374" i="4" s="1"/>
  <c r="E375" i="4" l="1"/>
  <c r="F375" i="4" s="1"/>
  <c r="G372" i="13"/>
  <c r="E373" i="14"/>
  <c r="I4" i="4" s="1"/>
  <c r="G371" i="11"/>
  <c r="F371" i="11"/>
  <c r="E372" i="11"/>
  <c r="G4" i="4" s="1"/>
  <c r="L371" i="11"/>
  <c r="P15" i="11" s="1"/>
  <c r="C4" i="16" s="1"/>
  <c r="J27" i="16" s="1"/>
  <c r="Q376" i="4"/>
  <c r="Q379" i="4"/>
  <c r="R375" i="4"/>
  <c r="F373" i="14"/>
  <c r="I5" i="4" s="1"/>
  <c r="G371" i="14"/>
  <c r="Q377" i="4"/>
  <c r="F376" i="4" l="1"/>
  <c r="F377" i="4"/>
  <c r="F378" i="4" s="1"/>
  <c r="G373" i="13"/>
  <c r="G374" i="13"/>
  <c r="E379" i="4"/>
  <c r="E377" i="4"/>
  <c r="E376" i="4"/>
  <c r="H371" i="11"/>
  <c r="M371" i="11"/>
  <c r="Q15" i="11" s="1"/>
  <c r="C5" i="16" s="1"/>
  <c r="F372" i="11"/>
  <c r="G5" i="4" s="1"/>
  <c r="Q378" i="4"/>
  <c r="H371" i="14"/>
  <c r="K375" i="4" s="1"/>
  <c r="K379" i="4" s="1"/>
  <c r="D43" i="16" s="1"/>
  <c r="M371" i="14"/>
  <c r="Q16" i="14" s="1"/>
  <c r="D5" i="16" s="1"/>
  <c r="J28" i="16" s="1"/>
  <c r="G378" i="4" l="1"/>
  <c r="E378" i="4"/>
  <c r="U315" i="4"/>
  <c r="U379" i="4" s="1"/>
  <c r="O315" i="4"/>
  <c r="W375" i="4"/>
  <c r="W377" i="4" s="1"/>
  <c r="H372" i="14"/>
  <c r="L375" i="4"/>
  <c r="K377" i="4"/>
  <c r="K376" i="4"/>
  <c r="W376" i="4" l="1"/>
  <c r="W378" i="4" s="1"/>
  <c r="W379" i="4"/>
  <c r="O376" i="4"/>
  <c r="R315" i="4"/>
  <c r="O379" i="4"/>
  <c r="C43" i="16" s="1"/>
  <c r="O377" i="4"/>
  <c r="X315" i="4"/>
  <c r="U377" i="4"/>
  <c r="U376" i="4"/>
  <c r="X375" i="4"/>
  <c r="H373" i="14"/>
  <c r="H374" i="14"/>
  <c r="L376" i="4"/>
  <c r="L377" i="4"/>
  <c r="K378" i="4"/>
  <c r="M378" i="4"/>
  <c r="Y378" i="4" l="1"/>
  <c r="X377" i="4"/>
  <c r="R376" i="4"/>
  <c r="R377" i="4"/>
  <c r="X376" i="4"/>
  <c r="U378" i="4"/>
  <c r="O378" i="4"/>
  <c r="S378" i="4"/>
  <c r="L378" i="4"/>
  <c r="R378" i="4" l="1"/>
  <c r="X378" i="4"/>
</calcChain>
</file>

<file path=xl/sharedStrings.xml><?xml version="1.0" encoding="utf-8"?>
<sst xmlns="http://schemas.openxmlformats.org/spreadsheetml/2006/main" count="235" uniqueCount="112">
  <si>
    <t>Refinancing Costs</t>
  </si>
  <si>
    <t>Mortgage Assumptions</t>
  </si>
  <si>
    <t>FIXED RATE AMORTIZATION SCHEDULE</t>
  </si>
  <si>
    <t>Points</t>
  </si>
  <si>
    <t>Fixed 15-year</t>
  </si>
  <si>
    <t>Fixed 30-year</t>
  </si>
  <si>
    <t>Payments Per Year</t>
  </si>
  <si>
    <t>ARM AMORTIZATION SCHEDULE</t>
  </si>
  <si>
    <t>ARM REFINANCE AMORTIZATION SCHEDULE</t>
  </si>
  <si>
    <t>FIXED RATE REFINANCE AMORTIZATION SCHEDULE</t>
  </si>
  <si>
    <t>Monthly Savings Fixed Rate to ARM</t>
  </si>
  <si>
    <t>Monthly Savings ARM to Fixed Rate</t>
  </si>
  <si>
    <t>Monthly Savings ARM to ARM</t>
  </si>
  <si>
    <t>Monthly Savings Fixed Rate to Fixed</t>
  </si>
  <si>
    <t>months left</t>
  </si>
  <si>
    <t>months paid</t>
  </si>
  <si>
    <t>New Mortgage</t>
  </si>
  <si>
    <t>New Loan Amount</t>
  </si>
  <si>
    <t>Federal Income Tax Rate</t>
  </si>
  <si>
    <t>Current Mortgage</t>
  </si>
  <si>
    <t>Loan Term</t>
  </si>
  <si>
    <t>Interest Rate</t>
  </si>
  <si>
    <t>Amount Borrowed</t>
  </si>
  <si>
    <t>Tax Rate</t>
  </si>
  <si>
    <t>Total</t>
  </si>
  <si>
    <t>Average</t>
  </si>
  <si>
    <t>Period Count</t>
  </si>
  <si>
    <t>After tax nominal rate</t>
  </si>
  <si>
    <t>After tax monthly percentage rate</t>
  </si>
  <si>
    <t>after tax APR</t>
  </si>
  <si>
    <t>after tax monthly percentage rate</t>
  </si>
  <si>
    <t>after tax nominal rate</t>
  </si>
  <si>
    <t>after monthly monthly percentage rate</t>
  </si>
  <si>
    <t>total interest paid before tax</t>
  </si>
  <si>
    <t>after tax total interest</t>
  </si>
  <si>
    <t>Application Fee</t>
  </si>
  <si>
    <t>Appraisal Fee</t>
  </si>
  <si>
    <t>Attorney's Fees</t>
  </si>
  <si>
    <t>Credit Check</t>
  </si>
  <si>
    <t>Documentation Preparation</t>
  </si>
  <si>
    <t>Inspections</t>
  </si>
  <si>
    <t>Other</t>
  </si>
  <si>
    <t>Title Search and Insurance</t>
  </si>
  <si>
    <t>Total Refinance Cost</t>
  </si>
  <si>
    <t>Current-Fixed</t>
  </si>
  <si>
    <t>Current-ARM</t>
  </si>
  <si>
    <t>New-Fixed</t>
  </si>
  <si>
    <t>New-Arm</t>
  </si>
  <si>
    <t>average</t>
  </si>
  <si>
    <t>cumulative</t>
  </si>
  <si>
    <t>Difference in current periodic payment by switching (before tax)</t>
  </si>
  <si>
    <t>Difference in current periodic payment by switching (after tax)</t>
  </si>
  <si>
    <t>current periodic payment after tax</t>
  </si>
  <si>
    <t>current periodic payment before tax</t>
  </si>
  <si>
    <t>total months</t>
  </si>
  <si>
    <t>Months Paid on Original Loan</t>
  </si>
  <si>
    <t>Enter Current Interest Rate (Fixed Only)</t>
  </si>
  <si>
    <t>Enter Discount Points</t>
  </si>
  <si>
    <t>Enter Original Loan Amount</t>
  </si>
  <si>
    <t>Enter Original Loan Term (Years)</t>
  </si>
  <si>
    <t>Enter Payments Per Year</t>
  </si>
  <si>
    <t>Enter Months Left to Pay on Original Loan</t>
  </si>
  <si>
    <t>Choose Loan Type</t>
  </si>
  <si>
    <t>Principal With Points Included</t>
  </si>
  <si>
    <t>Enter New Loan Term (Years)</t>
  </si>
  <si>
    <t>Enter New Loan Interest Rate (Fixed Only)</t>
  </si>
  <si>
    <t>Enter New Loan Points</t>
  </si>
  <si>
    <t>Year Paid Off</t>
  </si>
  <si>
    <t>Current Year</t>
  </si>
  <si>
    <t>years till paid off</t>
  </si>
  <si>
    <t>total payments</t>
  </si>
  <si>
    <t>Enter Discount Rate for NPV</t>
  </si>
  <si>
    <t>All yellow boxes require user input</t>
  </si>
  <si>
    <t>Net Present Value</t>
  </si>
  <si>
    <t>Interest Paid Before Tax</t>
  </si>
  <si>
    <t xml:space="preserve"> Interest Paid After Tax</t>
  </si>
  <si>
    <t>Current Periodic Payment Before Tax</t>
  </si>
  <si>
    <t>Current Periodic Payment After Tax</t>
  </si>
  <si>
    <t>Payment Number</t>
  </si>
  <si>
    <t>Beginning Debt</t>
  </si>
  <si>
    <t>Interest Expense</t>
  </si>
  <si>
    <t>Interest Expense After Tax</t>
  </si>
  <si>
    <t>Reduction of Principal</t>
  </si>
  <si>
    <t>Total Expense</t>
  </si>
  <si>
    <t>Cumulative Interest Before Tax</t>
  </si>
  <si>
    <t>Cumulative Interest After Tax</t>
  </si>
  <si>
    <t>Interest Paid as of Current Payment Before Tax</t>
  </si>
  <si>
    <t>Interest Paid as of Current Payment After Tax</t>
  </si>
  <si>
    <t>Remaining Interest</t>
  </si>
  <si>
    <t>Before Tax</t>
  </si>
  <si>
    <t>After Tax</t>
  </si>
  <si>
    <t>Fixed Payment Before Tax</t>
  </si>
  <si>
    <t>Before Tax Periodic Payment</t>
  </si>
  <si>
    <t>Before Tax Payment</t>
  </si>
  <si>
    <t>Points Deduction</t>
  </si>
  <si>
    <t>Current</t>
  </si>
  <si>
    <t>New</t>
  </si>
  <si>
    <t>Period</t>
  </si>
  <si>
    <t>Payment After Tax</t>
  </si>
  <si>
    <t>Difference</t>
  </si>
  <si>
    <t>Expense</t>
  </si>
  <si>
    <t xml:space="preserve">Current </t>
  </si>
  <si>
    <t>After Tax NPV</t>
  </si>
  <si>
    <t>10/1 ARM</t>
  </si>
  <si>
    <t>7/1 ARM</t>
  </si>
  <si>
    <t>5/1 ARM</t>
  </si>
  <si>
    <t>3/1 ARM</t>
  </si>
  <si>
    <t>Difference in cumulative interest paid by switching (before tax)</t>
  </si>
  <si>
    <t>Difference in cumulative interest paid by switching (after tax)</t>
  </si>
  <si>
    <t>**If you have an ARM, input the interest rate per month on the "ARM Mortgage Amort. Schedule" tab.</t>
  </si>
  <si>
    <t>*All rates should be entered as whole numbers, not converted into decimal format (example: 1% = 1).</t>
  </si>
  <si>
    <t>Input individual refinance costs or estimate total cost by inputting full amount into one of the cells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</si>
</sst>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;[Red]&quot;$&quot;#,##0.00"/>
    <numFmt numFmtId="165" formatCode="&quot;$&quot;#,##0.00"/>
    <numFmt numFmtId="166" formatCode="yyyy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1"/>
      <scheme val="minor"/>
    </font>
    <font>
      <sz val="10"/>
      <name val="Arial"/>
      <family val="2"/>
    </font>
    <font>
      <sz val="11"/>
      <color theme="1"/>
      <name val="Agency FB"/>
      <family val="2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2" borderId="1" applyNumberFormat="0" applyAlignment="0" applyProtection="0"/>
    <xf numFmtId="0" fontId="6" fillId="3" borderId="1" applyNumberFormat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8" fontId="0" fillId="0" borderId="0" xfId="0" applyNumberFormat="1"/>
    <xf numFmtId="0" fontId="0" fillId="5" borderId="0" xfId="0" applyFill="1"/>
    <xf numFmtId="0" fontId="0" fillId="0" borderId="0" xfId="0" applyFill="1"/>
    <xf numFmtId="0" fontId="0" fillId="0" borderId="0" xfId="0" applyAlignment="1"/>
    <xf numFmtId="164" fontId="0" fillId="0" borderId="0" xfId="6" applyNumberFormat="1" applyFont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/>
    </xf>
    <xf numFmtId="2" fontId="0" fillId="5" borderId="0" xfId="7" applyNumberFormat="1" applyFont="1" applyFill="1"/>
    <xf numFmtId="2" fontId="0" fillId="0" borderId="0" xfId="6" applyNumberFormat="1" applyFont="1"/>
    <xf numFmtId="165" fontId="0" fillId="0" borderId="0" xfId="0" applyNumberFormat="1"/>
    <xf numFmtId="0" fontId="9" fillId="0" borderId="0" xfId="0" applyFont="1"/>
    <xf numFmtId="10" fontId="0" fillId="0" borderId="0" xfId="0" applyNumberFormat="1"/>
    <xf numFmtId="10" fontId="0" fillId="0" borderId="0" xfId="7" applyNumberFormat="1" applyFont="1"/>
    <xf numFmtId="9" fontId="0" fillId="0" borderId="0" xfId="7" applyFont="1" applyAlignment="1">
      <alignment wrapText="1"/>
    </xf>
    <xf numFmtId="165" fontId="0" fillId="0" borderId="0" xfId="0" applyNumberFormat="1" applyAlignment="1">
      <alignment wrapText="1"/>
    </xf>
    <xf numFmtId="164" fontId="0" fillId="0" borderId="0" xfId="6" applyNumberFormat="1" applyFont="1" applyAlignment="1">
      <alignment wrapText="1"/>
    </xf>
    <xf numFmtId="0" fontId="0" fillId="0" borderId="0" xfId="0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4" xfId="0" applyFill="1" applyBorder="1" applyAlignment="1">
      <alignment wrapText="1"/>
    </xf>
    <xf numFmtId="165" fontId="0" fillId="0" borderId="0" xfId="6" applyNumberFormat="1" applyFont="1"/>
    <xf numFmtId="0" fontId="0" fillId="0" borderId="0" xfId="0" applyFill="1" applyBorder="1" applyAlignment="1">
      <alignment wrapText="1"/>
    </xf>
    <xf numFmtId="2" fontId="0" fillId="0" borderId="0" xfId="0" applyNumberFormat="1" applyBorder="1"/>
    <xf numFmtId="0" fontId="1" fillId="0" borderId="4" xfId="0" applyFont="1" applyBorder="1" applyAlignment="1">
      <alignment wrapText="1"/>
    </xf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wrapText="1"/>
    </xf>
    <xf numFmtId="0" fontId="0" fillId="0" borderId="6" xfId="0" applyBorder="1"/>
    <xf numFmtId="0" fontId="1" fillId="0" borderId="4" xfId="0" applyFont="1" applyBorder="1" applyAlignment="1">
      <alignment horizontal="center"/>
    </xf>
    <xf numFmtId="9" fontId="0" fillId="0" borderId="0" xfId="0" applyNumberFormat="1"/>
    <xf numFmtId="2" fontId="0" fillId="0" borderId="3" xfId="0" applyNumberFormat="1" applyBorder="1"/>
    <xf numFmtId="8" fontId="0" fillId="0" borderId="3" xfId="0" applyNumberFormat="1" applyBorder="1"/>
    <xf numFmtId="165" fontId="0" fillId="0" borderId="0" xfId="7" applyNumberFormat="1" applyFont="1"/>
    <xf numFmtId="2" fontId="0" fillId="0" borderId="0" xfId="0" applyNumberFormat="1" applyFill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right" wrapText="1"/>
    </xf>
    <xf numFmtId="0" fontId="12" fillId="0" borderId="0" xfId="0" applyFont="1" applyBorder="1"/>
    <xf numFmtId="2" fontId="12" fillId="0" borderId="0" xfId="0" applyNumberFormat="1" applyFont="1" applyBorder="1"/>
    <xf numFmtId="165" fontId="12" fillId="0" borderId="0" xfId="0" applyNumberFormat="1" applyFont="1" applyBorder="1"/>
    <xf numFmtId="0" fontId="13" fillId="0" borderId="0" xfId="0" applyFont="1" applyBorder="1" applyAlignment="1">
      <alignment horizontal="center" wrapText="1"/>
    </xf>
    <xf numFmtId="166" fontId="0" fillId="5" borderId="0" xfId="0" applyNumberFormat="1" applyFill="1"/>
    <xf numFmtId="0" fontId="12" fillId="0" borderId="0" xfId="0" applyFont="1"/>
    <xf numFmtId="0" fontId="12" fillId="0" borderId="0" xfId="0" applyFont="1" applyFill="1" applyBorder="1" applyAlignment="1">
      <alignment horizontal="right" wrapText="1"/>
    </xf>
    <xf numFmtId="0" fontId="14" fillId="0" borderId="0" xfId="0" applyFont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165" fontId="0" fillId="0" borderId="0" xfId="0" applyNumberFormat="1" applyAlignment="1">
      <alignment horizontal="right"/>
    </xf>
    <xf numFmtId="0" fontId="12" fillId="0" borderId="0" xfId="0" applyFont="1" applyBorder="1" applyAlignment="1">
      <alignment horizontal="right" wrapText="1"/>
    </xf>
    <xf numFmtId="165" fontId="0" fillId="0" borderId="7" xfId="6" applyNumberFormat="1" applyFont="1" applyBorder="1" applyAlignment="1">
      <alignment horizontal="center"/>
    </xf>
    <xf numFmtId="165" fontId="0" fillId="0" borderId="0" xfId="6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4" xfId="6" applyNumberFormat="1" applyFont="1" applyBorder="1" applyAlignment="1">
      <alignment horizontal="center"/>
    </xf>
    <xf numFmtId="8" fontId="0" fillId="0" borderId="7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2" fontId="0" fillId="0" borderId="0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0" fillId="0" borderId="0" xfId="0" applyNumberFormat="1" applyBorder="1" applyAlignment="1">
      <alignment horizontal="center"/>
    </xf>
    <xf numFmtId="8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8" fontId="0" fillId="0" borderId="0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8" fontId="0" fillId="0" borderId="0" xfId="0" applyNumberFormat="1" applyAlignment="1">
      <alignment horizontal="right"/>
    </xf>
    <xf numFmtId="165" fontId="12" fillId="0" borderId="0" xfId="0" applyNumberFormat="1" applyFont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 wrapText="1"/>
    </xf>
    <xf numFmtId="0" fontId="15" fillId="0" borderId="0" xfId="0" applyFont="1" applyAlignment="1">
      <alignment horizontal="center" wrapText="1"/>
    </xf>
    <xf numFmtId="8" fontId="12" fillId="0" borderId="0" xfId="0" applyNumberFormat="1" applyFont="1"/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2" fontId="0" fillId="0" borderId="0" xfId="0" applyNumberFormat="1" applyAlignment="1">
      <alignment horizontal="left"/>
    </xf>
    <xf numFmtId="165" fontId="12" fillId="0" borderId="0" xfId="0" applyNumberFormat="1" applyFont="1" applyAlignment="1">
      <alignment horizontal="left"/>
    </xf>
    <xf numFmtId="165" fontId="0" fillId="0" borderId="0" xfId="0" applyNumberFormat="1" applyAlignment="1">
      <alignment horizontal="center"/>
    </xf>
    <xf numFmtId="0" fontId="15" fillId="0" borderId="0" xfId="0" applyFont="1"/>
    <xf numFmtId="165" fontId="0" fillId="0" borderId="5" xfId="6" applyNumberFormat="1" applyFont="1" applyBorder="1" applyAlignment="1">
      <alignment horizontal="center"/>
    </xf>
    <xf numFmtId="165" fontId="0" fillId="0" borderId="2" xfId="6" applyNumberFormat="1" applyFont="1" applyBorder="1" applyAlignment="1">
      <alignment horizontal="center"/>
    </xf>
    <xf numFmtId="0" fontId="0" fillId="0" borderId="5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left"/>
    </xf>
    <xf numFmtId="0" fontId="15" fillId="0" borderId="7" xfId="0" applyFont="1" applyBorder="1"/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horizontal="center"/>
    </xf>
    <xf numFmtId="0" fontId="15" fillId="0" borderId="4" xfId="0" applyFont="1" applyBorder="1" applyAlignment="1">
      <alignment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wrapText="1"/>
    </xf>
    <xf numFmtId="0" fontId="16" fillId="0" borderId="0" xfId="0" applyFont="1"/>
    <xf numFmtId="0" fontId="8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8">
    <cellStyle name="20% - Accent3 2" xfId="3"/>
    <cellStyle name="Calculation 2" xfId="5"/>
    <cellStyle name="Currency" xfId="6" builtinId="4"/>
    <cellStyle name="Currency 2" xfId="2"/>
    <cellStyle name="Input 2" xfId="4"/>
    <cellStyle name="Normal" xfId="0" builtinId="0"/>
    <cellStyle name="Normal 2" xfId="1"/>
    <cellStyle name="Percent" xfId="7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Savings</a:t>
            </a:r>
            <a:r>
              <a:rPr lang="en-US" b="1" baseline="0">
                <a:solidFill>
                  <a:sysClr val="windowText" lastClr="000000"/>
                </a:solidFill>
              </a:rPr>
              <a:t> on Current Periodic Payment</a:t>
            </a:r>
          </a:p>
        </c:rich>
      </c:tx>
      <c:layout>
        <c:manualLayout>
          <c:xMode val="edge"/>
          <c:yMode val="edge"/>
          <c:x val="0.29061090970666792"/>
          <c:y val="2.52100895939675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Analysis!$C$2</c:f>
              <c:strCache>
                <c:ptCount val="1"/>
                <c:pt idx="0">
                  <c:v>Current Mortgage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before tax</c:v>
              </c:pt>
              <c:pt idx="1">
                <c:v>after tax</c:v>
              </c:pt>
            </c:strLit>
          </c:cat>
          <c:val>
            <c:numRef>
              <c:f>Analysis!$C$6:$C$7</c:f>
              <c:numCache>
                <c:formatCode>"$"#,##0.00</c:formatCode>
                <c:ptCount val="2"/>
                <c:pt idx="0">
                  <c:v>1420.7461681951111</c:v>
                </c:pt>
                <c:pt idx="1">
                  <c:v>1108.7493038404273</c:v>
                </c:pt>
              </c:numCache>
            </c:numRef>
          </c:val>
        </c:ser>
        <c:ser>
          <c:idx val="1"/>
          <c:order val="1"/>
          <c:tx>
            <c:strRef>
              <c:f>Analysis!$D$2</c:f>
              <c:strCache>
                <c:ptCount val="1"/>
                <c:pt idx="0">
                  <c:v>New Mortgage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before tax</c:v>
              </c:pt>
              <c:pt idx="1">
                <c:v>after tax</c:v>
              </c:pt>
            </c:strLit>
          </c:cat>
          <c:val>
            <c:numRef>
              <c:f>Analysis!$D$6:$D$7</c:f>
              <c:numCache>
                <c:formatCode>"$"#,##0.00</c:formatCode>
                <c:ptCount val="2"/>
                <c:pt idx="0">
                  <c:v>1172.2799326170091</c:v>
                </c:pt>
                <c:pt idx="1">
                  <c:v>852.60490851512111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00716328"/>
        <c:axId val="504290704"/>
      </c:barChart>
      <c:catAx>
        <c:axId val="500716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4290704"/>
        <c:crosses val="autoZero"/>
        <c:auto val="1"/>
        <c:lblAlgn val="ctr"/>
        <c:lblOffset val="100"/>
        <c:noMultiLvlLbl val="0"/>
      </c:catAx>
      <c:valAx>
        <c:axId val="504290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716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Net</a:t>
            </a:r>
            <a:r>
              <a:rPr lang="en-US" b="1" baseline="0">
                <a:solidFill>
                  <a:sysClr val="windowText" lastClr="000000"/>
                </a:solidFill>
              </a:rPr>
              <a:t> Present Value Comparison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Current Mortgage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Analysis!$B$43</c:f>
              <c:strCache>
                <c:ptCount val="1"/>
                <c:pt idx="0">
                  <c:v>Net Present Value</c:v>
                </c:pt>
              </c:strCache>
            </c:strRef>
          </c:cat>
          <c:val>
            <c:numRef>
              <c:f>Analysis!$C$43</c:f>
              <c:numCache>
                <c:formatCode>"$"#,##0.00</c:formatCode>
                <c:ptCount val="1"/>
                <c:pt idx="0">
                  <c:v>40923.421415518525</c:v>
                </c:pt>
              </c:numCache>
            </c:numRef>
          </c:val>
        </c:ser>
        <c:ser>
          <c:idx val="1"/>
          <c:order val="1"/>
          <c:tx>
            <c:v>New Mortgage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Analysis!$B$43</c:f>
              <c:strCache>
                <c:ptCount val="1"/>
                <c:pt idx="0">
                  <c:v>Net Present Value</c:v>
                </c:pt>
              </c:strCache>
            </c:strRef>
          </c:cat>
          <c:val>
            <c:numRef>
              <c:f>Analysis!$D$43</c:f>
              <c:numCache>
                <c:formatCode>"$"#,##0.00</c:formatCode>
                <c:ptCount val="1"/>
                <c:pt idx="0">
                  <c:v>34883.3984389943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0715936"/>
        <c:axId val="500715544"/>
      </c:barChart>
      <c:catAx>
        <c:axId val="50071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715544"/>
        <c:crosses val="autoZero"/>
        <c:auto val="1"/>
        <c:lblAlgn val="ctr"/>
        <c:lblOffset val="100"/>
        <c:noMultiLvlLbl val="0"/>
      </c:catAx>
      <c:valAx>
        <c:axId val="500715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7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Cumulative Interest Paid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Analysis!$C$2</c:f>
              <c:strCache>
                <c:ptCount val="1"/>
                <c:pt idx="0">
                  <c:v>Current Mortgage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Analysis!$B$4:$B$5</c:f>
              <c:strCache>
                <c:ptCount val="2"/>
                <c:pt idx="0">
                  <c:v>Interest Paid Before Tax</c:v>
                </c:pt>
                <c:pt idx="1">
                  <c:v> Interest Paid After Tax</c:v>
                </c:pt>
              </c:strCache>
            </c:strRef>
          </c:cat>
          <c:val>
            <c:numRef>
              <c:f>Analysis!$C$4:$C$5</c:f>
              <c:numCache>
                <c:formatCode>"$"#,##0.00</c:formatCode>
                <c:ptCount val="2"/>
                <c:pt idx="0">
                  <c:v>66404.635849109516</c:v>
                </c:pt>
                <c:pt idx="1">
                  <c:v>44491.106018903396</c:v>
                </c:pt>
              </c:numCache>
            </c:numRef>
          </c:val>
        </c:ser>
        <c:ser>
          <c:idx val="1"/>
          <c:order val="1"/>
          <c:tx>
            <c:strRef>
              <c:f>Analysis!$D$2</c:f>
              <c:strCache>
                <c:ptCount val="1"/>
                <c:pt idx="0">
                  <c:v>New Mortgage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Analysis!$B$4:$B$5</c:f>
              <c:strCache>
                <c:ptCount val="2"/>
                <c:pt idx="0">
                  <c:v>Interest Paid Before Tax</c:v>
                </c:pt>
                <c:pt idx="1">
                  <c:v> Interest Paid After Tax</c:v>
                </c:pt>
              </c:strCache>
            </c:strRef>
          </c:cat>
          <c:val>
            <c:numRef>
              <c:f>Analysis!$D$4:$D$5</c:f>
              <c:numCache>
                <c:formatCode>"$"#,##0.00</c:formatCode>
                <c:ptCount val="2"/>
                <c:pt idx="0">
                  <c:v>54791.505887039697</c:v>
                </c:pt>
                <c:pt idx="1">
                  <c:v>35796.607934399246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0714760"/>
        <c:axId val="504291488"/>
      </c:barChart>
      <c:catAx>
        <c:axId val="500714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4291488"/>
        <c:crosses val="autoZero"/>
        <c:auto val="1"/>
        <c:lblAlgn val="ctr"/>
        <c:lblOffset val="100"/>
        <c:noMultiLvlLbl val="0"/>
      </c:catAx>
      <c:valAx>
        <c:axId val="504291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714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742949</xdr:colOff>
      <xdr:row>7</xdr:row>
      <xdr:rowOff>352425</xdr:rowOff>
    </xdr:from>
    <xdr:to>
      <xdr:col>7</xdr:col>
      <xdr:colOff>66674</xdr:colOff>
      <xdr:row>20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714375</xdr:colOff>
      <xdr:row>45</xdr:row>
      <xdr:rowOff>57150</xdr:rowOff>
    </xdr:from>
    <xdr:to>
      <xdr:col>6</xdr:col>
      <xdr:colOff>571501</xdr:colOff>
      <xdr:row>63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733424</xdr:colOff>
      <xdr:row>20</xdr:row>
      <xdr:rowOff>171450</xdr:rowOff>
    </xdr:from>
    <xdr:to>
      <xdr:col>7</xdr:col>
      <xdr:colOff>28575</xdr:colOff>
      <xdr:row>40</xdr:row>
      <xdr:rowOff>28576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37"/>
  <sheetViews>
    <sheetView tabSelected="1" workbookViewId="0">
      <selection activeCell="F13" sqref="F13"/>
    </sheetView>
  </sheetViews>
  <sheetFormatPr defaultRowHeight="15" x14ac:dyDescent="0.25"/>
  <cols>
    <col min="3" max="3" width="34.7109375" customWidth="1"/>
    <col min="4" max="4" width="17.28515625" customWidth="1"/>
    <col min="6" max="6" width="35.7109375" customWidth="1"/>
    <col min="7" max="7" width="12.5703125" bestFit="1" customWidth="1"/>
    <col min="10" max="10" width="35.28515625" customWidth="1"/>
  </cols>
  <sheetData>
    <row r="1" spans="3:9" x14ac:dyDescent="0.25">
      <c r="D1" t="s">
        <v>68</v>
      </c>
      <c r="E1" s="3">
        <v>2013</v>
      </c>
    </row>
    <row r="2" spans="3:9" ht="18.75" x14ac:dyDescent="0.3">
      <c r="C2" s="100" t="s">
        <v>1</v>
      </c>
      <c r="D2" s="100"/>
      <c r="H2" s="49"/>
      <c r="I2" t="s">
        <v>72</v>
      </c>
    </row>
    <row r="3" spans="3:9" ht="15.75" x14ac:dyDescent="0.25">
      <c r="C3" s="99" t="s">
        <v>19</v>
      </c>
    </row>
    <row r="4" spans="3:9" x14ac:dyDescent="0.25">
      <c r="C4" s="16" t="s">
        <v>110</v>
      </c>
    </row>
    <row r="5" spans="3:9" x14ac:dyDescent="0.25">
      <c r="C5" s="10" t="s">
        <v>62</v>
      </c>
      <c r="D5" s="3" t="s">
        <v>104</v>
      </c>
    </row>
    <row r="6" spans="3:9" x14ac:dyDescent="0.25">
      <c r="C6" s="11" t="s">
        <v>56</v>
      </c>
      <c r="D6" s="3">
        <v>5</v>
      </c>
      <c r="E6" s="16" t="s">
        <v>109</v>
      </c>
    </row>
    <row r="7" spans="3:9" x14ac:dyDescent="0.25">
      <c r="C7" s="11" t="s">
        <v>57</v>
      </c>
      <c r="D7" s="3">
        <v>2</v>
      </c>
    </row>
    <row r="8" spans="3:9" x14ac:dyDescent="0.25">
      <c r="C8" s="11" t="s">
        <v>58</v>
      </c>
      <c r="D8" s="3">
        <v>125000</v>
      </c>
      <c r="F8" s="9" t="str">
        <f>IF(ISNUMBER(SEARCH("ARM",$D$5)),"","Fixed Payment Before Refinance")</f>
        <v/>
      </c>
      <c r="G8" s="2" t="str">
        <f>IF(ISNUMBER(SEARCH("ARM",$D$5)),"", PMT((($D$6/100)/$D$10),($D$9*$D$10),$D$8, 0,0))</f>
        <v/>
      </c>
    </row>
    <row r="9" spans="3:9" x14ac:dyDescent="0.25">
      <c r="C9" s="11" t="s">
        <v>59</v>
      </c>
      <c r="D9" s="3">
        <v>15</v>
      </c>
      <c r="F9" s="11" t="str">
        <f>IF(ISNUMBER(SEARCH("ARM",$D$5)),"","Principal Balance")</f>
        <v/>
      </c>
      <c r="G9" s="15" t="str">
        <f>IFERROR(VLOOKUP(D12+1,'Fixed Mortgage Amort. Schedule'!B11:G371, 2, FALSE), "")</f>
        <v/>
      </c>
    </row>
    <row r="10" spans="3:9" ht="15.75" x14ac:dyDescent="0.25">
      <c r="C10" s="11" t="s">
        <v>60</v>
      </c>
      <c r="D10" s="3">
        <v>12</v>
      </c>
      <c r="F10" s="97" t="str">
        <f>IF(ISNUMBER(SEARCH("fixed",$D$5)),"","Principal Balance")</f>
        <v>Principal Balance</v>
      </c>
      <c r="G10" s="74">
        <f>IF(ISNUMBER(SEARCH("fixed",$D$5)),"",VLOOKUP(D12+1,'ARM Mortgage Amort. Schedule'!B11:H371,2,FALSE))</f>
        <v>103139.4592908045</v>
      </c>
    </row>
    <row r="11" spans="3:9" x14ac:dyDescent="0.25">
      <c r="C11" s="11" t="s">
        <v>61</v>
      </c>
      <c r="D11" s="3">
        <v>120</v>
      </c>
      <c r="F11" s="11"/>
      <c r="G11" s="15"/>
    </row>
    <row r="12" spans="3:9" x14ac:dyDescent="0.25">
      <c r="C12" s="11" t="s">
        <v>55</v>
      </c>
      <c r="D12" s="4">
        <f>(D9*D10)-D11</f>
        <v>60</v>
      </c>
    </row>
    <row r="14" spans="3:9" ht="15.75" x14ac:dyDescent="0.25">
      <c r="C14" s="99" t="s">
        <v>16</v>
      </c>
    </row>
    <row r="15" spans="3:9" x14ac:dyDescent="0.25">
      <c r="C15" s="10" t="s">
        <v>62</v>
      </c>
      <c r="D15" s="3" t="s">
        <v>106</v>
      </c>
    </row>
    <row r="16" spans="3:9" ht="15.75" x14ac:dyDescent="0.25">
      <c r="C16" s="11" t="s">
        <v>17</v>
      </c>
      <c r="D16" s="42">
        <f>IF(ISNUMBER(SEARCH("fixed",$D$5)),G9,G10)</f>
        <v>103139.4592908045</v>
      </c>
      <c r="F16" s="98" t="str">
        <f>IF(ISNUMBER(SEARCH("ARM",$D$15)),"","Fixed Payment After Refinance")</f>
        <v/>
      </c>
      <c r="G16" s="81" t="str">
        <f>IF(ISNUMBER(SEARCH("ARM",$D$15)),"",PMT((($D$19/$D21)/100),(($D$18*$D$21)),$D$16,0,0))</f>
        <v/>
      </c>
    </row>
    <row r="17" spans="3:7" ht="15.75" x14ac:dyDescent="0.25">
      <c r="C17" s="11" t="s">
        <v>63</v>
      </c>
      <c r="D17" s="42">
        <f>$D$16-($D$16*($D$20/100))</f>
        <v>101076.67010498841</v>
      </c>
      <c r="F17" s="97" t="str">
        <f>IF(ISNUMBER(SEARCH("fixed",$D$15)),"","Monthly Payment After Refinance")</f>
        <v>Monthly Payment After Refinance</v>
      </c>
      <c r="G17" s="81">
        <f>IF(ISNUMBER(SEARCH("ARM",$D$15)),Analysis!D7,"")</f>
        <v>852.60490851512111</v>
      </c>
    </row>
    <row r="18" spans="3:7" x14ac:dyDescent="0.25">
      <c r="C18" s="11" t="s">
        <v>64</v>
      </c>
      <c r="D18" s="3">
        <v>15</v>
      </c>
    </row>
    <row r="19" spans="3:7" x14ac:dyDescent="0.25">
      <c r="C19" s="11" t="s">
        <v>65</v>
      </c>
      <c r="D19" s="3">
        <v>6</v>
      </c>
    </row>
    <row r="20" spans="3:7" x14ac:dyDescent="0.25">
      <c r="C20" s="11" t="s">
        <v>66</v>
      </c>
      <c r="D20" s="3">
        <v>2</v>
      </c>
    </row>
    <row r="21" spans="3:7" x14ac:dyDescent="0.25">
      <c r="C21" s="11" t="s">
        <v>6</v>
      </c>
      <c r="D21" s="3">
        <v>12</v>
      </c>
    </row>
    <row r="22" spans="3:7" x14ac:dyDescent="0.25">
      <c r="C22" s="11"/>
    </row>
    <row r="23" spans="3:7" x14ac:dyDescent="0.25">
      <c r="C23" s="11" t="s">
        <v>18</v>
      </c>
      <c r="D23" s="3">
        <v>33</v>
      </c>
    </row>
    <row r="25" spans="3:7" ht="15.75" x14ac:dyDescent="0.25">
      <c r="C25" s="99" t="s">
        <v>0</v>
      </c>
    </row>
    <row r="26" spans="3:7" x14ac:dyDescent="0.25">
      <c r="C26" s="12" t="s">
        <v>111</v>
      </c>
    </row>
    <row r="27" spans="3:7" x14ac:dyDescent="0.25">
      <c r="C27" s="11" t="s">
        <v>35</v>
      </c>
      <c r="D27" s="3"/>
    </row>
    <row r="28" spans="3:7" x14ac:dyDescent="0.25">
      <c r="C28" s="11" t="s">
        <v>36</v>
      </c>
      <c r="D28" s="3"/>
    </row>
    <row r="29" spans="3:7" x14ac:dyDescent="0.25">
      <c r="C29" s="11" t="s">
        <v>37</v>
      </c>
      <c r="D29" s="3"/>
    </row>
    <row r="30" spans="3:7" x14ac:dyDescent="0.25">
      <c r="C30" s="11" t="s">
        <v>38</v>
      </c>
      <c r="D30" s="3"/>
    </row>
    <row r="31" spans="3:7" x14ac:dyDescent="0.25">
      <c r="C31" s="11" t="s">
        <v>39</v>
      </c>
      <c r="D31" s="3"/>
    </row>
    <row r="32" spans="3:7" x14ac:dyDescent="0.25">
      <c r="C32" s="11" t="s">
        <v>40</v>
      </c>
      <c r="D32" s="3">
        <v>4000</v>
      </c>
    </row>
    <row r="33" spans="3:4" x14ac:dyDescent="0.25">
      <c r="C33" s="11" t="s">
        <v>41</v>
      </c>
      <c r="D33" s="3"/>
    </row>
    <row r="34" spans="3:4" x14ac:dyDescent="0.25">
      <c r="C34" s="11" t="s">
        <v>42</v>
      </c>
      <c r="D34" s="3"/>
    </row>
    <row r="35" spans="3:4" x14ac:dyDescent="0.25">
      <c r="C35" s="11" t="s">
        <v>43</v>
      </c>
      <c r="D35">
        <f>SUM(D27:D34)*(-1)</f>
        <v>-4000</v>
      </c>
    </row>
    <row r="37" spans="3:4" x14ac:dyDescent="0.25">
      <c r="C37" s="11" t="s">
        <v>71</v>
      </c>
      <c r="D37" s="3">
        <v>2</v>
      </c>
    </row>
  </sheetData>
  <mergeCells count="1">
    <mergeCell ref="C2:D2"/>
  </mergeCells>
  <dataValidations count="1">
    <dataValidation type="list" allowBlank="1" showInputMessage="1" showErrorMessage="1" sqref="D5 D15">
      <formula1>MortgageType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workbookViewId="0">
      <selection activeCell="D7" sqref="D7"/>
    </sheetView>
  </sheetViews>
  <sheetFormatPr defaultRowHeight="15" x14ac:dyDescent="0.25"/>
  <cols>
    <col min="1" max="1" width="12.7109375" customWidth="1"/>
    <col min="2" max="2" width="24.5703125" customWidth="1"/>
    <col min="3" max="3" width="23.28515625" customWidth="1"/>
    <col min="4" max="4" width="19.5703125" customWidth="1"/>
    <col min="9" max="9" width="25.28515625" customWidth="1"/>
    <col min="10" max="10" width="24" customWidth="1"/>
  </cols>
  <sheetData>
    <row r="2" spans="1:10" ht="18.75" x14ac:dyDescent="0.3">
      <c r="B2" s="29"/>
      <c r="C2" s="48" t="s">
        <v>19</v>
      </c>
      <c r="D2" s="48" t="s">
        <v>16</v>
      </c>
    </row>
    <row r="3" spans="1:10" ht="21.75" customHeight="1" x14ac:dyDescent="0.25">
      <c r="B3" s="51" t="s">
        <v>67</v>
      </c>
      <c r="C3" s="45">
        <f>Input!E1+(Input!D11/Input!D10)</f>
        <v>2023</v>
      </c>
      <c r="D3" s="45">
        <f>IF(ISNUMBER(SEARCH("ARM",Input!$D$15)), Input!E1+'ARM Refinance Amort.'!C376, Input!E1+'Refinance Fixed Amort. Schedule'!C374)</f>
        <v>2028</v>
      </c>
    </row>
    <row r="4" spans="1:10" ht="15.75" x14ac:dyDescent="0.25">
      <c r="B4" s="51" t="s">
        <v>74</v>
      </c>
      <c r="C4" s="47">
        <f>IF(ISNUMBER(SEARCH("ARM",Input!$D$5)), 'ARM Mortgage Amort. Schedule'!P15, 'Fixed Mortgage Amort. Schedule'!L15)</f>
        <v>66404.635849109516</v>
      </c>
      <c r="D4" s="47">
        <f>IF(ISNUMBER(SEARCH("ARM",Input!$D$15)), 'ARM Refinance Amort.'!P16,'Refinance Fixed Amort. Schedule'!N16)</f>
        <v>54791.505887039697</v>
      </c>
    </row>
    <row r="5" spans="1:10" ht="22.5" customHeight="1" x14ac:dyDescent="0.25">
      <c r="B5" s="55" t="s">
        <v>75</v>
      </c>
      <c r="C5" s="47">
        <f>IF(ISNUMBER(SEARCH("ARM",Input!$D$5)), 'ARM Mortgage Amort. Schedule'!Q15, 'Fixed Mortgage Amort. Schedule'!M15)</f>
        <v>44491.106018903396</v>
      </c>
      <c r="D5" s="47">
        <f>IF(ISNUMBER(SEARCH("ARM",Input!$D$15)),'ARM Refinance Amort.'!Q16,'Refinance Fixed Amort. Schedule'!O16)</f>
        <v>35796.607934399246</v>
      </c>
    </row>
    <row r="6" spans="1:10" ht="33.75" customHeight="1" x14ac:dyDescent="0.25">
      <c r="B6" s="51" t="s">
        <v>76</v>
      </c>
      <c r="C6" s="47">
        <f>IF(ISNUMBER(SEARCH("ARM",Input!$D$5)),data!G6, data!F6)</f>
        <v>1420.7461681951111</v>
      </c>
      <c r="D6" s="47">
        <f>IF(ISNUMBER(SEARCH("ARM",Input!$D$15)),data!I6, data!H6)</f>
        <v>1172.2799326170091</v>
      </c>
    </row>
    <row r="7" spans="1:10" ht="33.75" customHeight="1" x14ac:dyDescent="0.25">
      <c r="B7" s="51" t="s">
        <v>77</v>
      </c>
      <c r="C7" s="47">
        <f>IF(ISNUMBER(SEARCH("ARM",Input!$D$5)),data!G7, data!F7)</f>
        <v>1108.7493038404273</v>
      </c>
      <c r="D7" s="47">
        <f>IF(ISNUMBER(SEARCH("ARM",Input!$D$15)),data!I7, data!H7)</f>
        <v>852.60490851512111</v>
      </c>
    </row>
    <row r="8" spans="1:10" ht="45.75" customHeight="1" x14ac:dyDescent="0.25">
      <c r="B8" s="8"/>
      <c r="C8" s="8"/>
    </row>
    <row r="10" spans="1:10" ht="15.75" x14ac:dyDescent="0.25">
      <c r="A10" s="47"/>
    </row>
    <row r="11" spans="1:10" ht="52.5" customHeight="1" x14ac:dyDescent="0.25">
      <c r="A11" s="46"/>
      <c r="I11" s="44" t="s">
        <v>50</v>
      </c>
      <c r="J11" s="47">
        <f>C6-D6</f>
        <v>248.46623557810199</v>
      </c>
    </row>
    <row r="12" spans="1:10" ht="56.25" customHeight="1" x14ac:dyDescent="0.25">
      <c r="A12" s="29"/>
      <c r="I12" s="44" t="s">
        <v>51</v>
      </c>
      <c r="J12" s="74">
        <f>C7-D7</f>
        <v>256.14439532530616</v>
      </c>
    </row>
    <row r="13" spans="1:10" ht="46.5" customHeight="1" x14ac:dyDescent="0.25"/>
    <row r="14" spans="1:10" ht="51" customHeight="1" x14ac:dyDescent="0.25"/>
    <row r="27" spans="9:10" ht="45" x14ac:dyDescent="0.25">
      <c r="I27" s="7" t="s">
        <v>107</v>
      </c>
      <c r="J27" s="74">
        <f>C4-D4</f>
        <v>11613.129962069819</v>
      </c>
    </row>
    <row r="28" spans="9:10" ht="45" x14ac:dyDescent="0.25">
      <c r="I28" s="7" t="s">
        <v>108</v>
      </c>
      <c r="J28" s="74">
        <f>C5-D5</f>
        <v>8694.49808450415</v>
      </c>
    </row>
    <row r="42" spans="2:4" ht="18.75" x14ac:dyDescent="0.3">
      <c r="B42" s="50"/>
      <c r="C42" s="52" t="s">
        <v>19</v>
      </c>
      <c r="D42" s="52" t="s">
        <v>16</v>
      </c>
    </row>
    <row r="43" spans="2:4" ht="15.75" x14ac:dyDescent="0.25">
      <c r="B43" s="51" t="s">
        <v>73</v>
      </c>
      <c r="C43" s="53">
        <f>IF(ISNUMBER(SEARCH("ARM",Input!$D$5)),data!O379,data!I379)</f>
        <v>40923.421415518525</v>
      </c>
      <c r="D43" s="53">
        <f>IF(ISNUMBER(SEARCH("ARM",Input!$D$5)),data!K379,data!Q379)</f>
        <v>34883.3984389943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74"/>
  <sheetViews>
    <sheetView workbookViewId="0">
      <selection activeCell="J12" sqref="J12"/>
    </sheetView>
  </sheetViews>
  <sheetFormatPr defaultRowHeight="15" x14ac:dyDescent="0.25"/>
  <cols>
    <col min="2" max="3" width="17.140625" customWidth="1"/>
    <col min="4" max="5" width="13.7109375" customWidth="1"/>
    <col min="6" max="6" width="18" customWidth="1"/>
    <col min="7" max="7" width="14.5703125" customWidth="1"/>
    <col min="8" max="8" width="20.7109375" customWidth="1"/>
    <col min="9" max="9" width="17.140625" customWidth="1"/>
    <col min="10" max="10" width="13.140625" customWidth="1"/>
    <col min="12" max="12" width="14.5703125" customWidth="1"/>
    <col min="13" max="13" width="12.5703125" customWidth="1"/>
  </cols>
  <sheetData>
    <row r="1" spans="2:13" x14ac:dyDescent="0.25">
      <c r="B1" s="101" t="s">
        <v>2</v>
      </c>
      <c r="C1" s="101"/>
      <c r="D1" s="101"/>
      <c r="E1" s="101"/>
      <c r="F1" s="101"/>
      <c r="G1" s="101"/>
    </row>
    <row r="2" spans="2:13" x14ac:dyDescent="0.25">
      <c r="B2" s="101"/>
      <c r="C2" s="101"/>
      <c r="D2" s="101"/>
      <c r="E2" s="101"/>
      <c r="F2" s="101"/>
      <c r="G2" s="101"/>
    </row>
    <row r="3" spans="2:13" x14ac:dyDescent="0.25">
      <c r="F3" t="s">
        <v>20</v>
      </c>
      <c r="G3">
        <f>Input!D9</f>
        <v>15</v>
      </c>
    </row>
    <row r="4" spans="2:13" ht="15.75" x14ac:dyDescent="0.25">
      <c r="B4" s="82" t="s">
        <v>91</v>
      </c>
      <c r="D4" s="81" t="e">
        <f>(Input!$G$8)*(-1)</f>
        <v>#VALUE!</v>
      </c>
      <c r="F4" t="s">
        <v>21</v>
      </c>
      <c r="G4">
        <f>Input!D6</f>
        <v>5</v>
      </c>
    </row>
    <row r="5" spans="2:13" x14ac:dyDescent="0.25">
      <c r="F5" t="s">
        <v>6</v>
      </c>
      <c r="G5">
        <f>Input!D10</f>
        <v>12</v>
      </c>
    </row>
    <row r="6" spans="2:13" x14ac:dyDescent="0.25">
      <c r="F6" t="s">
        <v>3</v>
      </c>
      <c r="G6">
        <f>Input!D7</f>
        <v>2</v>
      </c>
    </row>
    <row r="7" spans="2:13" x14ac:dyDescent="0.25">
      <c r="F7" t="s">
        <v>22</v>
      </c>
      <c r="G7" s="15">
        <f>Input!D8</f>
        <v>125000</v>
      </c>
    </row>
    <row r="8" spans="2:13" x14ac:dyDescent="0.25">
      <c r="F8" t="s">
        <v>23</v>
      </c>
      <c r="G8">
        <f>Input!D23</f>
        <v>33</v>
      </c>
    </row>
    <row r="10" spans="2:13" ht="60" customHeight="1" x14ac:dyDescent="0.25">
      <c r="B10" s="78" t="s">
        <v>78</v>
      </c>
      <c r="C10" s="78" t="s">
        <v>79</v>
      </c>
      <c r="D10" s="79" t="s">
        <v>80</v>
      </c>
      <c r="E10" s="79" t="s">
        <v>81</v>
      </c>
      <c r="F10" s="79" t="s">
        <v>82</v>
      </c>
      <c r="G10" s="79" t="s">
        <v>83</v>
      </c>
      <c r="I10" s="80" t="s">
        <v>84</v>
      </c>
      <c r="J10" s="80" t="s">
        <v>85</v>
      </c>
      <c r="L10" s="80" t="s">
        <v>86</v>
      </c>
      <c r="M10" s="80" t="s">
        <v>87</v>
      </c>
    </row>
    <row r="11" spans="2:13" x14ac:dyDescent="0.25">
      <c r="B11">
        <v>0</v>
      </c>
      <c r="C11">
        <f>G7</f>
        <v>125000</v>
      </c>
      <c r="D11" s="15">
        <f>(C11*(G6/100))*(-1)</f>
        <v>-2500</v>
      </c>
      <c r="E11" s="15">
        <f>((1-(G8/100))*D11)</f>
        <v>-1674.9999999999998</v>
      </c>
      <c r="G11">
        <f>(C11+E11)*(-1)</f>
        <v>-123325</v>
      </c>
      <c r="L11" s="15" t="e">
        <f>VLOOKUP(data!B5+1,'Fixed Mortgage Amort. Schedule'!B11:J371, 8, FALSE)</f>
        <v>#VALUE!</v>
      </c>
      <c r="M11" s="15" t="e">
        <f>VLOOKUP(data!B5+1,'Fixed Mortgage Amort. Schedule'!B11:J371, 9, FALSE)</f>
        <v>#VALUE!</v>
      </c>
    </row>
    <row r="12" spans="2:13" x14ac:dyDescent="0.25">
      <c r="B12">
        <v>1</v>
      </c>
      <c r="C12">
        <f>C11</f>
        <v>125000</v>
      </c>
      <c r="D12" s="2">
        <f>$C12*(Input!$D$6/100)/$G$5</f>
        <v>520.83333333333337</v>
      </c>
      <c r="E12" s="2">
        <f>($D12*(1-$G$8/100))</f>
        <v>348.95833333333331</v>
      </c>
      <c r="F12" s="6" t="e">
        <f>IF(ROUND(D12, 2)=0,0,$D$4-D12)</f>
        <v>#VALUE!</v>
      </c>
      <c r="G12" s="2" t="e">
        <f>F12+E12</f>
        <v>#VALUE!</v>
      </c>
      <c r="H12" s="2"/>
      <c r="I12" s="2">
        <f>D12</f>
        <v>520.83333333333337</v>
      </c>
      <c r="J12" s="2">
        <f>E12</f>
        <v>348.95833333333331</v>
      </c>
    </row>
    <row r="13" spans="2:13" x14ac:dyDescent="0.25">
      <c r="B13">
        <v>2</v>
      </c>
      <c r="C13" s="2" t="e">
        <f t="shared" ref="C13:C76" si="0">C12-F12</f>
        <v>#VALUE!</v>
      </c>
      <c r="D13" s="2" t="e">
        <f>$C13*(Input!$D$6/100)/$G$5</f>
        <v>#VALUE!</v>
      </c>
      <c r="E13" s="2" t="e">
        <f t="shared" ref="E13:E75" si="1">($D13*(1-$G$8/100))</f>
        <v>#VALUE!</v>
      </c>
      <c r="F13" s="6" t="e">
        <f t="shared" ref="F13:F76" si="2">IF(ROUND(D13, 2)=0,0,$D$4-D13)</f>
        <v>#VALUE!</v>
      </c>
      <c r="G13" s="2" t="e">
        <f t="shared" ref="G13:G75" si="3">F13+E13</f>
        <v>#VALUE!</v>
      </c>
      <c r="H13" s="2"/>
      <c r="I13" s="2" t="e">
        <f>I12+D13</f>
        <v>#VALUE!</v>
      </c>
      <c r="J13" s="2" t="e">
        <f>J12+E13</f>
        <v>#VALUE!</v>
      </c>
      <c r="L13" s="102" t="s">
        <v>88</v>
      </c>
      <c r="M13" s="102"/>
    </row>
    <row r="14" spans="2:13" x14ac:dyDescent="0.25">
      <c r="B14">
        <v>3</v>
      </c>
      <c r="C14" s="2" t="e">
        <f t="shared" si="0"/>
        <v>#VALUE!</v>
      </c>
      <c r="D14" s="2" t="e">
        <f>$C14*(Input!$D$6/100)/$G$5</f>
        <v>#VALUE!</v>
      </c>
      <c r="E14" s="2" t="e">
        <f t="shared" si="1"/>
        <v>#VALUE!</v>
      </c>
      <c r="F14" s="6" t="e">
        <f t="shared" si="2"/>
        <v>#VALUE!</v>
      </c>
      <c r="G14" s="2" t="e">
        <f t="shared" si="3"/>
        <v>#VALUE!</v>
      </c>
      <c r="H14" s="2"/>
      <c r="I14" s="2" t="e">
        <f t="shared" ref="I14:I77" si="4">I13+D14</f>
        <v>#VALUE!</v>
      </c>
      <c r="J14" s="2" t="e">
        <f t="shared" ref="J14:J77" si="5">J13+E14</f>
        <v>#VALUE!</v>
      </c>
      <c r="L14" s="75" t="s">
        <v>89</v>
      </c>
      <c r="M14" s="75" t="s">
        <v>90</v>
      </c>
    </row>
    <row r="15" spans="2:13" x14ac:dyDescent="0.25">
      <c r="B15">
        <v>4</v>
      </c>
      <c r="C15" s="2" t="e">
        <f t="shared" si="0"/>
        <v>#VALUE!</v>
      </c>
      <c r="D15" s="2" t="e">
        <f>$C15*(Input!$D$6/100)/$G$5</f>
        <v>#VALUE!</v>
      </c>
      <c r="E15" s="2" t="e">
        <f t="shared" si="1"/>
        <v>#VALUE!</v>
      </c>
      <c r="F15" s="6" t="e">
        <f t="shared" si="2"/>
        <v>#VALUE!</v>
      </c>
      <c r="G15" s="2" t="e">
        <f t="shared" si="3"/>
        <v>#VALUE!</v>
      </c>
      <c r="H15" s="2"/>
      <c r="I15" s="2" t="e">
        <f t="shared" si="4"/>
        <v>#VALUE!</v>
      </c>
      <c r="J15" s="2" t="e">
        <f t="shared" si="5"/>
        <v>#VALUE!</v>
      </c>
      <c r="L15" s="2" t="e">
        <f>I371-L11</f>
        <v>#VALUE!</v>
      </c>
      <c r="M15" s="2" t="e">
        <f>J371-M11</f>
        <v>#VALUE!</v>
      </c>
    </row>
    <row r="16" spans="2:13" x14ac:dyDescent="0.25">
      <c r="B16">
        <v>5</v>
      </c>
      <c r="C16" s="2" t="e">
        <f t="shared" si="0"/>
        <v>#VALUE!</v>
      </c>
      <c r="D16" s="2" t="e">
        <f>$C16*(Input!$D$6/100)/$G$5</f>
        <v>#VALUE!</v>
      </c>
      <c r="E16" s="2" t="e">
        <f t="shared" si="1"/>
        <v>#VALUE!</v>
      </c>
      <c r="F16" s="6" t="e">
        <f t="shared" si="2"/>
        <v>#VALUE!</v>
      </c>
      <c r="G16" s="2" t="e">
        <f t="shared" si="3"/>
        <v>#VALUE!</v>
      </c>
      <c r="H16" s="2"/>
      <c r="I16" s="2" t="e">
        <f t="shared" si="4"/>
        <v>#VALUE!</v>
      </c>
      <c r="J16" s="2" t="e">
        <f t="shared" si="5"/>
        <v>#VALUE!</v>
      </c>
    </row>
    <row r="17" spans="2:10" x14ac:dyDescent="0.25">
      <c r="B17">
        <v>6</v>
      </c>
      <c r="C17" s="2" t="e">
        <f t="shared" si="0"/>
        <v>#VALUE!</v>
      </c>
      <c r="D17" s="2" t="e">
        <f>$C17*(Input!$D$6/100)/$G$5</f>
        <v>#VALUE!</v>
      </c>
      <c r="E17" s="2" t="e">
        <f t="shared" si="1"/>
        <v>#VALUE!</v>
      </c>
      <c r="F17" s="6" t="e">
        <f t="shared" si="2"/>
        <v>#VALUE!</v>
      </c>
      <c r="G17" s="2" t="e">
        <f t="shared" si="3"/>
        <v>#VALUE!</v>
      </c>
      <c r="H17" s="2"/>
      <c r="I17" s="2" t="e">
        <f t="shared" si="4"/>
        <v>#VALUE!</v>
      </c>
      <c r="J17" s="2" t="e">
        <f t="shared" si="5"/>
        <v>#VALUE!</v>
      </c>
    </row>
    <row r="18" spans="2:10" x14ac:dyDescent="0.25">
      <c r="B18">
        <v>7</v>
      </c>
      <c r="C18" s="2" t="e">
        <f t="shared" si="0"/>
        <v>#VALUE!</v>
      </c>
      <c r="D18" s="2" t="e">
        <f>$C18*(Input!$D$6/100)/$G$5</f>
        <v>#VALUE!</v>
      </c>
      <c r="E18" s="2" t="e">
        <f t="shared" si="1"/>
        <v>#VALUE!</v>
      </c>
      <c r="F18" s="6" t="e">
        <f t="shared" si="2"/>
        <v>#VALUE!</v>
      </c>
      <c r="G18" s="2" t="e">
        <f t="shared" si="3"/>
        <v>#VALUE!</v>
      </c>
      <c r="H18" s="2"/>
      <c r="I18" s="2" t="e">
        <f t="shared" si="4"/>
        <v>#VALUE!</v>
      </c>
      <c r="J18" s="2" t="e">
        <f t="shared" si="5"/>
        <v>#VALUE!</v>
      </c>
    </row>
    <row r="19" spans="2:10" x14ac:dyDescent="0.25">
      <c r="B19">
        <v>8</v>
      </c>
      <c r="C19" s="2" t="e">
        <f t="shared" si="0"/>
        <v>#VALUE!</v>
      </c>
      <c r="D19" s="2" t="e">
        <f>$C19*(Input!$D$6/100)/$G$5</f>
        <v>#VALUE!</v>
      </c>
      <c r="E19" s="2" t="e">
        <f t="shared" si="1"/>
        <v>#VALUE!</v>
      </c>
      <c r="F19" s="6" t="e">
        <f t="shared" si="2"/>
        <v>#VALUE!</v>
      </c>
      <c r="G19" s="2" t="e">
        <f t="shared" si="3"/>
        <v>#VALUE!</v>
      </c>
      <c r="H19" s="2"/>
      <c r="I19" s="2" t="e">
        <f t="shared" si="4"/>
        <v>#VALUE!</v>
      </c>
      <c r="J19" s="2" t="e">
        <f t="shared" si="5"/>
        <v>#VALUE!</v>
      </c>
    </row>
    <row r="20" spans="2:10" x14ac:dyDescent="0.25">
      <c r="B20">
        <v>9</v>
      </c>
      <c r="C20" s="2" t="e">
        <f t="shared" si="0"/>
        <v>#VALUE!</v>
      </c>
      <c r="D20" s="2" t="e">
        <f>$C20*(Input!$D$6/100)/$G$5</f>
        <v>#VALUE!</v>
      </c>
      <c r="E20" s="2" t="e">
        <f t="shared" si="1"/>
        <v>#VALUE!</v>
      </c>
      <c r="F20" s="6" t="e">
        <f t="shared" si="2"/>
        <v>#VALUE!</v>
      </c>
      <c r="G20" s="2" t="e">
        <f t="shared" si="3"/>
        <v>#VALUE!</v>
      </c>
      <c r="H20" s="2"/>
      <c r="I20" s="2" t="e">
        <f t="shared" si="4"/>
        <v>#VALUE!</v>
      </c>
      <c r="J20" s="2" t="e">
        <f t="shared" si="5"/>
        <v>#VALUE!</v>
      </c>
    </row>
    <row r="21" spans="2:10" x14ac:dyDescent="0.25">
      <c r="B21">
        <v>10</v>
      </c>
      <c r="C21" s="2" t="e">
        <f t="shared" si="0"/>
        <v>#VALUE!</v>
      </c>
      <c r="D21" s="2" t="e">
        <f>$C21*(Input!$D$6/100)/$G$5</f>
        <v>#VALUE!</v>
      </c>
      <c r="E21" s="2" t="e">
        <f t="shared" si="1"/>
        <v>#VALUE!</v>
      </c>
      <c r="F21" s="6" t="e">
        <f t="shared" si="2"/>
        <v>#VALUE!</v>
      </c>
      <c r="G21" s="2" t="e">
        <f t="shared" si="3"/>
        <v>#VALUE!</v>
      </c>
      <c r="I21" s="2" t="e">
        <f t="shared" si="4"/>
        <v>#VALUE!</v>
      </c>
      <c r="J21" s="2" t="e">
        <f t="shared" si="5"/>
        <v>#VALUE!</v>
      </c>
    </row>
    <row r="22" spans="2:10" x14ac:dyDescent="0.25">
      <c r="B22">
        <v>11</v>
      </c>
      <c r="C22" s="2" t="e">
        <f t="shared" si="0"/>
        <v>#VALUE!</v>
      </c>
      <c r="D22" s="2" t="e">
        <f>$C22*(Input!$D$6/100)/$G$5</f>
        <v>#VALUE!</v>
      </c>
      <c r="E22" s="2" t="e">
        <f t="shared" si="1"/>
        <v>#VALUE!</v>
      </c>
      <c r="F22" s="6" t="e">
        <f t="shared" si="2"/>
        <v>#VALUE!</v>
      </c>
      <c r="G22" s="2" t="e">
        <f t="shared" si="3"/>
        <v>#VALUE!</v>
      </c>
      <c r="I22" s="2" t="e">
        <f t="shared" si="4"/>
        <v>#VALUE!</v>
      </c>
      <c r="J22" s="2" t="e">
        <f t="shared" si="5"/>
        <v>#VALUE!</v>
      </c>
    </row>
    <row r="23" spans="2:10" x14ac:dyDescent="0.25">
      <c r="B23">
        <v>12</v>
      </c>
      <c r="C23" s="2" t="e">
        <f t="shared" si="0"/>
        <v>#VALUE!</v>
      </c>
      <c r="D23" s="2" t="e">
        <f>$C23*(Input!$D$6/100)/$G$5</f>
        <v>#VALUE!</v>
      </c>
      <c r="E23" s="2" t="e">
        <f t="shared" si="1"/>
        <v>#VALUE!</v>
      </c>
      <c r="F23" s="6" t="e">
        <f t="shared" si="2"/>
        <v>#VALUE!</v>
      </c>
      <c r="G23" s="2" t="e">
        <f t="shared" si="3"/>
        <v>#VALUE!</v>
      </c>
      <c r="I23" s="2" t="e">
        <f t="shared" si="4"/>
        <v>#VALUE!</v>
      </c>
      <c r="J23" s="2" t="e">
        <f t="shared" si="5"/>
        <v>#VALUE!</v>
      </c>
    </row>
    <row r="24" spans="2:10" x14ac:dyDescent="0.25">
      <c r="B24">
        <v>13</v>
      </c>
      <c r="C24" s="2" t="e">
        <f t="shared" si="0"/>
        <v>#VALUE!</v>
      </c>
      <c r="D24" s="2" t="e">
        <f>$C24*(Input!$D$6/100)/$G$5</f>
        <v>#VALUE!</v>
      </c>
      <c r="E24" s="2" t="e">
        <f t="shared" si="1"/>
        <v>#VALUE!</v>
      </c>
      <c r="F24" s="6" t="e">
        <f t="shared" si="2"/>
        <v>#VALUE!</v>
      </c>
      <c r="G24" s="2" t="e">
        <f t="shared" si="3"/>
        <v>#VALUE!</v>
      </c>
      <c r="I24" s="2" t="e">
        <f t="shared" si="4"/>
        <v>#VALUE!</v>
      </c>
      <c r="J24" s="2" t="e">
        <f t="shared" si="5"/>
        <v>#VALUE!</v>
      </c>
    </row>
    <row r="25" spans="2:10" x14ac:dyDescent="0.25">
      <c r="B25">
        <v>14</v>
      </c>
      <c r="C25" s="2" t="e">
        <f t="shared" si="0"/>
        <v>#VALUE!</v>
      </c>
      <c r="D25" s="2" t="e">
        <f>$C25*(Input!$D$6/100)/$G$5</f>
        <v>#VALUE!</v>
      </c>
      <c r="E25" s="2" t="e">
        <f t="shared" si="1"/>
        <v>#VALUE!</v>
      </c>
      <c r="F25" s="6" t="e">
        <f t="shared" si="2"/>
        <v>#VALUE!</v>
      </c>
      <c r="G25" s="2" t="e">
        <f t="shared" si="3"/>
        <v>#VALUE!</v>
      </c>
      <c r="I25" s="2" t="e">
        <f t="shared" si="4"/>
        <v>#VALUE!</v>
      </c>
      <c r="J25" s="2" t="e">
        <f t="shared" si="5"/>
        <v>#VALUE!</v>
      </c>
    </row>
    <row r="26" spans="2:10" x14ac:dyDescent="0.25">
      <c r="B26">
        <v>15</v>
      </c>
      <c r="C26" s="2" t="e">
        <f t="shared" si="0"/>
        <v>#VALUE!</v>
      </c>
      <c r="D26" s="2" t="e">
        <f>$C26*(Input!$D$6/100)/$G$5</f>
        <v>#VALUE!</v>
      </c>
      <c r="E26" s="2" t="e">
        <f t="shared" si="1"/>
        <v>#VALUE!</v>
      </c>
      <c r="F26" s="6" t="e">
        <f t="shared" si="2"/>
        <v>#VALUE!</v>
      </c>
      <c r="G26" s="2" t="e">
        <f t="shared" si="3"/>
        <v>#VALUE!</v>
      </c>
      <c r="I26" s="2" t="e">
        <f t="shared" si="4"/>
        <v>#VALUE!</v>
      </c>
      <c r="J26" s="2" t="e">
        <f t="shared" si="5"/>
        <v>#VALUE!</v>
      </c>
    </row>
    <row r="27" spans="2:10" x14ac:dyDescent="0.25">
      <c r="B27">
        <v>16</v>
      </c>
      <c r="C27" s="2" t="e">
        <f t="shared" si="0"/>
        <v>#VALUE!</v>
      </c>
      <c r="D27" s="2" t="e">
        <f>$C27*(Input!$D$6/100)/$G$5</f>
        <v>#VALUE!</v>
      </c>
      <c r="E27" s="2" t="e">
        <f t="shared" si="1"/>
        <v>#VALUE!</v>
      </c>
      <c r="F27" s="6" t="e">
        <f t="shared" si="2"/>
        <v>#VALUE!</v>
      </c>
      <c r="G27" s="2" t="e">
        <f t="shared" si="3"/>
        <v>#VALUE!</v>
      </c>
      <c r="I27" s="2" t="e">
        <f t="shared" si="4"/>
        <v>#VALUE!</v>
      </c>
      <c r="J27" s="2" t="e">
        <f t="shared" si="5"/>
        <v>#VALUE!</v>
      </c>
    </row>
    <row r="28" spans="2:10" x14ac:dyDescent="0.25">
      <c r="B28">
        <v>17</v>
      </c>
      <c r="C28" s="2" t="e">
        <f t="shared" si="0"/>
        <v>#VALUE!</v>
      </c>
      <c r="D28" s="2" t="e">
        <f>$C28*(Input!$D$6/100)/$G$5</f>
        <v>#VALUE!</v>
      </c>
      <c r="E28" s="2" t="e">
        <f t="shared" si="1"/>
        <v>#VALUE!</v>
      </c>
      <c r="F28" s="6" t="e">
        <f t="shared" si="2"/>
        <v>#VALUE!</v>
      </c>
      <c r="G28" s="2" t="e">
        <f t="shared" si="3"/>
        <v>#VALUE!</v>
      </c>
      <c r="I28" s="2" t="e">
        <f t="shared" si="4"/>
        <v>#VALUE!</v>
      </c>
      <c r="J28" s="2" t="e">
        <f t="shared" si="5"/>
        <v>#VALUE!</v>
      </c>
    </row>
    <row r="29" spans="2:10" x14ac:dyDescent="0.25">
      <c r="B29">
        <v>18</v>
      </c>
      <c r="C29" s="2" t="e">
        <f t="shared" si="0"/>
        <v>#VALUE!</v>
      </c>
      <c r="D29" s="2" t="e">
        <f>$C29*(Input!$D$6/100)/$G$5</f>
        <v>#VALUE!</v>
      </c>
      <c r="E29" s="2" t="e">
        <f t="shared" si="1"/>
        <v>#VALUE!</v>
      </c>
      <c r="F29" s="6" t="e">
        <f t="shared" si="2"/>
        <v>#VALUE!</v>
      </c>
      <c r="G29" s="2" t="e">
        <f t="shared" si="3"/>
        <v>#VALUE!</v>
      </c>
      <c r="I29" s="2" t="e">
        <f t="shared" si="4"/>
        <v>#VALUE!</v>
      </c>
      <c r="J29" s="2" t="e">
        <f t="shared" si="5"/>
        <v>#VALUE!</v>
      </c>
    </row>
    <row r="30" spans="2:10" x14ac:dyDescent="0.25">
      <c r="B30">
        <v>19</v>
      </c>
      <c r="C30" s="2" t="e">
        <f t="shared" si="0"/>
        <v>#VALUE!</v>
      </c>
      <c r="D30" s="2" t="e">
        <f>$C30*(Input!$D$6/100)/$G$5</f>
        <v>#VALUE!</v>
      </c>
      <c r="E30" s="2" t="e">
        <f t="shared" si="1"/>
        <v>#VALUE!</v>
      </c>
      <c r="F30" s="6" t="e">
        <f t="shared" si="2"/>
        <v>#VALUE!</v>
      </c>
      <c r="G30" s="2" t="e">
        <f t="shared" si="3"/>
        <v>#VALUE!</v>
      </c>
      <c r="I30" s="2" t="e">
        <f t="shared" si="4"/>
        <v>#VALUE!</v>
      </c>
      <c r="J30" s="2" t="e">
        <f t="shared" si="5"/>
        <v>#VALUE!</v>
      </c>
    </row>
    <row r="31" spans="2:10" x14ac:dyDescent="0.25">
      <c r="B31">
        <v>20</v>
      </c>
      <c r="C31" s="2" t="e">
        <f t="shared" si="0"/>
        <v>#VALUE!</v>
      </c>
      <c r="D31" s="2" t="e">
        <f>$C31*(Input!$D$6/100)/$G$5</f>
        <v>#VALUE!</v>
      </c>
      <c r="E31" s="2" t="e">
        <f t="shared" si="1"/>
        <v>#VALUE!</v>
      </c>
      <c r="F31" s="6" t="e">
        <f t="shared" si="2"/>
        <v>#VALUE!</v>
      </c>
      <c r="G31" s="2" t="e">
        <f t="shared" si="3"/>
        <v>#VALUE!</v>
      </c>
      <c r="I31" s="2" t="e">
        <f t="shared" si="4"/>
        <v>#VALUE!</v>
      </c>
      <c r="J31" s="2" t="e">
        <f t="shared" si="5"/>
        <v>#VALUE!</v>
      </c>
    </row>
    <row r="32" spans="2:10" x14ac:dyDescent="0.25">
      <c r="B32">
        <v>21</v>
      </c>
      <c r="C32" s="2" t="e">
        <f t="shared" si="0"/>
        <v>#VALUE!</v>
      </c>
      <c r="D32" s="2" t="e">
        <f>$C32*(Input!$D$6/100)/$G$5</f>
        <v>#VALUE!</v>
      </c>
      <c r="E32" s="2" t="e">
        <f t="shared" si="1"/>
        <v>#VALUE!</v>
      </c>
      <c r="F32" s="6" t="e">
        <f t="shared" si="2"/>
        <v>#VALUE!</v>
      </c>
      <c r="G32" s="2" t="e">
        <f t="shared" si="3"/>
        <v>#VALUE!</v>
      </c>
      <c r="I32" s="2" t="e">
        <f t="shared" si="4"/>
        <v>#VALUE!</v>
      </c>
      <c r="J32" s="2" t="e">
        <f t="shared" si="5"/>
        <v>#VALUE!</v>
      </c>
    </row>
    <row r="33" spans="2:10" x14ac:dyDescent="0.25">
      <c r="B33">
        <v>22</v>
      </c>
      <c r="C33" s="2" t="e">
        <f t="shared" si="0"/>
        <v>#VALUE!</v>
      </c>
      <c r="D33" s="2" t="e">
        <f>$C33*(Input!$D$6/100)/$G$5</f>
        <v>#VALUE!</v>
      </c>
      <c r="E33" s="2" t="e">
        <f t="shared" si="1"/>
        <v>#VALUE!</v>
      </c>
      <c r="F33" s="6" t="e">
        <f t="shared" si="2"/>
        <v>#VALUE!</v>
      </c>
      <c r="G33" s="2" t="e">
        <f t="shared" si="3"/>
        <v>#VALUE!</v>
      </c>
      <c r="I33" s="2" t="e">
        <f t="shared" si="4"/>
        <v>#VALUE!</v>
      </c>
      <c r="J33" s="2" t="e">
        <f t="shared" si="5"/>
        <v>#VALUE!</v>
      </c>
    </row>
    <row r="34" spans="2:10" x14ac:dyDescent="0.25">
      <c r="B34">
        <v>23</v>
      </c>
      <c r="C34" s="2" t="e">
        <f t="shared" si="0"/>
        <v>#VALUE!</v>
      </c>
      <c r="D34" s="2" t="e">
        <f>$C34*(Input!$D$6/100)/$G$5</f>
        <v>#VALUE!</v>
      </c>
      <c r="E34" s="2" t="e">
        <f t="shared" si="1"/>
        <v>#VALUE!</v>
      </c>
      <c r="F34" s="6" t="e">
        <f t="shared" si="2"/>
        <v>#VALUE!</v>
      </c>
      <c r="G34" s="2" t="e">
        <f t="shared" si="3"/>
        <v>#VALUE!</v>
      </c>
      <c r="I34" s="2" t="e">
        <f t="shared" si="4"/>
        <v>#VALUE!</v>
      </c>
      <c r="J34" s="2" t="e">
        <f t="shared" si="5"/>
        <v>#VALUE!</v>
      </c>
    </row>
    <row r="35" spans="2:10" x14ac:dyDescent="0.25">
      <c r="B35">
        <v>24</v>
      </c>
      <c r="C35" s="2" t="e">
        <f t="shared" si="0"/>
        <v>#VALUE!</v>
      </c>
      <c r="D35" s="2" t="e">
        <f>$C35*(Input!$D$6/100)/$G$5</f>
        <v>#VALUE!</v>
      </c>
      <c r="E35" s="2" t="e">
        <f t="shared" si="1"/>
        <v>#VALUE!</v>
      </c>
      <c r="F35" s="6" t="e">
        <f t="shared" si="2"/>
        <v>#VALUE!</v>
      </c>
      <c r="G35" s="2" t="e">
        <f t="shared" si="3"/>
        <v>#VALUE!</v>
      </c>
      <c r="I35" s="2" t="e">
        <f t="shared" si="4"/>
        <v>#VALUE!</v>
      </c>
      <c r="J35" s="2" t="e">
        <f t="shared" si="5"/>
        <v>#VALUE!</v>
      </c>
    </row>
    <row r="36" spans="2:10" x14ac:dyDescent="0.25">
      <c r="B36">
        <v>25</v>
      </c>
      <c r="C36" s="2" t="e">
        <f t="shared" si="0"/>
        <v>#VALUE!</v>
      </c>
      <c r="D36" s="2" t="e">
        <f>$C36*(Input!$D$6/100)/$G$5</f>
        <v>#VALUE!</v>
      </c>
      <c r="E36" s="2" t="e">
        <f t="shared" si="1"/>
        <v>#VALUE!</v>
      </c>
      <c r="F36" s="6" t="e">
        <f t="shared" si="2"/>
        <v>#VALUE!</v>
      </c>
      <c r="G36" s="2" t="e">
        <f t="shared" si="3"/>
        <v>#VALUE!</v>
      </c>
      <c r="I36" s="2" t="e">
        <f t="shared" si="4"/>
        <v>#VALUE!</v>
      </c>
      <c r="J36" s="2" t="e">
        <f t="shared" si="5"/>
        <v>#VALUE!</v>
      </c>
    </row>
    <row r="37" spans="2:10" x14ac:dyDescent="0.25">
      <c r="B37">
        <v>26</v>
      </c>
      <c r="C37" s="2" t="e">
        <f t="shared" si="0"/>
        <v>#VALUE!</v>
      </c>
      <c r="D37" s="2" t="e">
        <f>$C37*(Input!$D$6/100)/$G$5</f>
        <v>#VALUE!</v>
      </c>
      <c r="E37" s="2" t="e">
        <f t="shared" si="1"/>
        <v>#VALUE!</v>
      </c>
      <c r="F37" s="6" t="e">
        <f t="shared" si="2"/>
        <v>#VALUE!</v>
      </c>
      <c r="G37" s="2" t="e">
        <f t="shared" si="3"/>
        <v>#VALUE!</v>
      </c>
      <c r="I37" s="2" t="e">
        <f t="shared" si="4"/>
        <v>#VALUE!</v>
      </c>
      <c r="J37" s="2" t="e">
        <f t="shared" si="5"/>
        <v>#VALUE!</v>
      </c>
    </row>
    <row r="38" spans="2:10" x14ac:dyDescent="0.25">
      <c r="B38">
        <v>27</v>
      </c>
      <c r="C38" s="2" t="e">
        <f t="shared" si="0"/>
        <v>#VALUE!</v>
      </c>
      <c r="D38" s="2" t="e">
        <f>$C38*(Input!$D$6/100)/$G$5</f>
        <v>#VALUE!</v>
      </c>
      <c r="E38" s="2" t="e">
        <f t="shared" si="1"/>
        <v>#VALUE!</v>
      </c>
      <c r="F38" s="6" t="e">
        <f t="shared" si="2"/>
        <v>#VALUE!</v>
      </c>
      <c r="G38" s="2" t="e">
        <f t="shared" si="3"/>
        <v>#VALUE!</v>
      </c>
      <c r="I38" s="2" t="e">
        <f t="shared" si="4"/>
        <v>#VALUE!</v>
      </c>
      <c r="J38" s="2" t="e">
        <f t="shared" si="5"/>
        <v>#VALUE!</v>
      </c>
    </row>
    <row r="39" spans="2:10" x14ac:dyDescent="0.25">
      <c r="B39">
        <v>28</v>
      </c>
      <c r="C39" s="2" t="e">
        <f t="shared" si="0"/>
        <v>#VALUE!</v>
      </c>
      <c r="D39" s="2" t="e">
        <f>$C39*(Input!$D$6/100)/$G$5</f>
        <v>#VALUE!</v>
      </c>
      <c r="E39" s="2" t="e">
        <f t="shared" si="1"/>
        <v>#VALUE!</v>
      </c>
      <c r="F39" s="6" t="e">
        <f t="shared" si="2"/>
        <v>#VALUE!</v>
      </c>
      <c r="G39" s="2" t="e">
        <f t="shared" si="3"/>
        <v>#VALUE!</v>
      </c>
      <c r="I39" s="2" t="e">
        <f t="shared" si="4"/>
        <v>#VALUE!</v>
      </c>
      <c r="J39" s="2" t="e">
        <f t="shared" si="5"/>
        <v>#VALUE!</v>
      </c>
    </row>
    <row r="40" spans="2:10" x14ac:dyDescent="0.25">
      <c r="B40">
        <v>29</v>
      </c>
      <c r="C40" s="2" t="e">
        <f t="shared" si="0"/>
        <v>#VALUE!</v>
      </c>
      <c r="D40" s="2" t="e">
        <f>$C40*(Input!$D$6/100)/$G$5</f>
        <v>#VALUE!</v>
      </c>
      <c r="E40" s="2" t="e">
        <f t="shared" si="1"/>
        <v>#VALUE!</v>
      </c>
      <c r="F40" s="6" t="e">
        <f t="shared" si="2"/>
        <v>#VALUE!</v>
      </c>
      <c r="G40" s="2" t="e">
        <f t="shared" si="3"/>
        <v>#VALUE!</v>
      </c>
      <c r="I40" s="2" t="e">
        <f t="shared" si="4"/>
        <v>#VALUE!</v>
      </c>
      <c r="J40" s="2" t="e">
        <f t="shared" si="5"/>
        <v>#VALUE!</v>
      </c>
    </row>
    <row r="41" spans="2:10" x14ac:dyDescent="0.25">
      <c r="B41">
        <v>30</v>
      </c>
      <c r="C41" s="2" t="e">
        <f t="shared" si="0"/>
        <v>#VALUE!</v>
      </c>
      <c r="D41" s="2" t="e">
        <f>$C41*(Input!$D$6/100)/$G$5</f>
        <v>#VALUE!</v>
      </c>
      <c r="E41" s="2" t="e">
        <f t="shared" si="1"/>
        <v>#VALUE!</v>
      </c>
      <c r="F41" s="6" t="e">
        <f t="shared" si="2"/>
        <v>#VALUE!</v>
      </c>
      <c r="G41" s="2" t="e">
        <f t="shared" si="3"/>
        <v>#VALUE!</v>
      </c>
      <c r="I41" s="2" t="e">
        <f t="shared" si="4"/>
        <v>#VALUE!</v>
      </c>
      <c r="J41" s="2" t="e">
        <f t="shared" si="5"/>
        <v>#VALUE!</v>
      </c>
    </row>
    <row r="42" spans="2:10" x14ac:dyDescent="0.25">
      <c r="B42">
        <v>31</v>
      </c>
      <c r="C42" s="2" t="e">
        <f t="shared" si="0"/>
        <v>#VALUE!</v>
      </c>
      <c r="D42" s="2" t="e">
        <f>$C42*(Input!$D$6/100)/$G$5</f>
        <v>#VALUE!</v>
      </c>
      <c r="E42" s="2" t="e">
        <f t="shared" si="1"/>
        <v>#VALUE!</v>
      </c>
      <c r="F42" s="6" t="e">
        <f t="shared" si="2"/>
        <v>#VALUE!</v>
      </c>
      <c r="G42" s="2" t="e">
        <f t="shared" si="3"/>
        <v>#VALUE!</v>
      </c>
      <c r="I42" s="2" t="e">
        <f t="shared" si="4"/>
        <v>#VALUE!</v>
      </c>
      <c r="J42" s="2" t="e">
        <f t="shared" si="5"/>
        <v>#VALUE!</v>
      </c>
    </row>
    <row r="43" spans="2:10" x14ac:dyDescent="0.25">
      <c r="B43">
        <v>32</v>
      </c>
      <c r="C43" s="2" t="e">
        <f t="shared" si="0"/>
        <v>#VALUE!</v>
      </c>
      <c r="D43" s="2" t="e">
        <f>$C43*(Input!$D$6/100)/$G$5</f>
        <v>#VALUE!</v>
      </c>
      <c r="E43" s="2" t="e">
        <f t="shared" si="1"/>
        <v>#VALUE!</v>
      </c>
      <c r="F43" s="6" t="e">
        <f t="shared" si="2"/>
        <v>#VALUE!</v>
      </c>
      <c r="G43" s="2" t="e">
        <f t="shared" si="3"/>
        <v>#VALUE!</v>
      </c>
      <c r="I43" s="2" t="e">
        <f t="shared" si="4"/>
        <v>#VALUE!</v>
      </c>
      <c r="J43" s="2" t="e">
        <f t="shared" si="5"/>
        <v>#VALUE!</v>
      </c>
    </row>
    <row r="44" spans="2:10" x14ac:dyDescent="0.25">
      <c r="B44">
        <v>33</v>
      </c>
      <c r="C44" s="2" t="e">
        <f t="shared" si="0"/>
        <v>#VALUE!</v>
      </c>
      <c r="D44" s="2" t="e">
        <f>$C44*(Input!$D$6/100)/$G$5</f>
        <v>#VALUE!</v>
      </c>
      <c r="E44" s="2" t="e">
        <f t="shared" si="1"/>
        <v>#VALUE!</v>
      </c>
      <c r="F44" s="6" t="e">
        <f t="shared" si="2"/>
        <v>#VALUE!</v>
      </c>
      <c r="G44" s="2" t="e">
        <f t="shared" si="3"/>
        <v>#VALUE!</v>
      </c>
      <c r="I44" s="2" t="e">
        <f t="shared" si="4"/>
        <v>#VALUE!</v>
      </c>
      <c r="J44" s="2" t="e">
        <f t="shared" si="5"/>
        <v>#VALUE!</v>
      </c>
    </row>
    <row r="45" spans="2:10" x14ac:dyDescent="0.25">
      <c r="B45">
        <v>34</v>
      </c>
      <c r="C45" s="2" t="e">
        <f t="shared" si="0"/>
        <v>#VALUE!</v>
      </c>
      <c r="D45" s="2" t="e">
        <f>$C45*(Input!$D$6/100)/$G$5</f>
        <v>#VALUE!</v>
      </c>
      <c r="E45" s="2" t="e">
        <f t="shared" si="1"/>
        <v>#VALUE!</v>
      </c>
      <c r="F45" s="6" t="e">
        <f t="shared" si="2"/>
        <v>#VALUE!</v>
      </c>
      <c r="G45" s="2" t="e">
        <f t="shared" si="3"/>
        <v>#VALUE!</v>
      </c>
      <c r="I45" s="2" t="e">
        <f t="shared" si="4"/>
        <v>#VALUE!</v>
      </c>
      <c r="J45" s="2" t="e">
        <f t="shared" si="5"/>
        <v>#VALUE!</v>
      </c>
    </row>
    <row r="46" spans="2:10" x14ac:dyDescent="0.25">
      <c r="B46">
        <v>35</v>
      </c>
      <c r="C46" s="2" t="e">
        <f t="shared" si="0"/>
        <v>#VALUE!</v>
      </c>
      <c r="D46" s="2" t="e">
        <f>$C46*(Input!$D$6/100)/$G$5</f>
        <v>#VALUE!</v>
      </c>
      <c r="E46" s="2" t="e">
        <f t="shared" si="1"/>
        <v>#VALUE!</v>
      </c>
      <c r="F46" s="6" t="e">
        <f t="shared" si="2"/>
        <v>#VALUE!</v>
      </c>
      <c r="G46" s="2" t="e">
        <f t="shared" si="3"/>
        <v>#VALUE!</v>
      </c>
      <c r="I46" s="2" t="e">
        <f t="shared" si="4"/>
        <v>#VALUE!</v>
      </c>
      <c r="J46" s="2" t="e">
        <f t="shared" si="5"/>
        <v>#VALUE!</v>
      </c>
    </row>
    <row r="47" spans="2:10" x14ac:dyDescent="0.25">
      <c r="B47">
        <v>36</v>
      </c>
      <c r="C47" s="2" t="e">
        <f t="shared" si="0"/>
        <v>#VALUE!</v>
      </c>
      <c r="D47" s="2" t="e">
        <f>$C47*(Input!$D$6/100)/$G$5</f>
        <v>#VALUE!</v>
      </c>
      <c r="E47" s="2" t="e">
        <f t="shared" si="1"/>
        <v>#VALUE!</v>
      </c>
      <c r="F47" s="6" t="e">
        <f t="shared" si="2"/>
        <v>#VALUE!</v>
      </c>
      <c r="G47" s="2" t="e">
        <f t="shared" si="3"/>
        <v>#VALUE!</v>
      </c>
      <c r="I47" s="2" t="e">
        <f t="shared" si="4"/>
        <v>#VALUE!</v>
      </c>
      <c r="J47" s="2" t="e">
        <f t="shared" si="5"/>
        <v>#VALUE!</v>
      </c>
    </row>
    <row r="48" spans="2:10" x14ac:dyDescent="0.25">
      <c r="B48">
        <v>37</v>
      </c>
      <c r="C48" s="2" t="e">
        <f t="shared" si="0"/>
        <v>#VALUE!</v>
      </c>
      <c r="D48" s="2" t="e">
        <f>$C48*(Input!$D$6/100)/$G$5</f>
        <v>#VALUE!</v>
      </c>
      <c r="E48" s="2" t="e">
        <f t="shared" si="1"/>
        <v>#VALUE!</v>
      </c>
      <c r="F48" s="6" t="e">
        <f t="shared" si="2"/>
        <v>#VALUE!</v>
      </c>
      <c r="G48" s="2" t="e">
        <f t="shared" si="3"/>
        <v>#VALUE!</v>
      </c>
      <c r="I48" s="2" t="e">
        <f t="shared" si="4"/>
        <v>#VALUE!</v>
      </c>
      <c r="J48" s="2" t="e">
        <f t="shared" si="5"/>
        <v>#VALUE!</v>
      </c>
    </row>
    <row r="49" spans="2:10" x14ac:dyDescent="0.25">
      <c r="B49">
        <v>38</v>
      </c>
      <c r="C49" s="2" t="e">
        <f t="shared" si="0"/>
        <v>#VALUE!</v>
      </c>
      <c r="D49" s="2" t="e">
        <f>$C49*(Input!$D$6/100)/$G$5</f>
        <v>#VALUE!</v>
      </c>
      <c r="E49" s="2" t="e">
        <f t="shared" si="1"/>
        <v>#VALUE!</v>
      </c>
      <c r="F49" s="6" t="e">
        <f t="shared" si="2"/>
        <v>#VALUE!</v>
      </c>
      <c r="G49" s="2" t="e">
        <f t="shared" si="3"/>
        <v>#VALUE!</v>
      </c>
      <c r="I49" s="2" t="e">
        <f t="shared" si="4"/>
        <v>#VALUE!</v>
      </c>
      <c r="J49" s="2" t="e">
        <f t="shared" si="5"/>
        <v>#VALUE!</v>
      </c>
    </row>
    <row r="50" spans="2:10" x14ac:dyDescent="0.25">
      <c r="B50">
        <v>39</v>
      </c>
      <c r="C50" s="2" t="e">
        <f t="shared" si="0"/>
        <v>#VALUE!</v>
      </c>
      <c r="D50" s="2" t="e">
        <f>$C50*(Input!$D$6/100)/$G$5</f>
        <v>#VALUE!</v>
      </c>
      <c r="E50" s="2" t="e">
        <f t="shared" si="1"/>
        <v>#VALUE!</v>
      </c>
      <c r="F50" s="6" t="e">
        <f t="shared" si="2"/>
        <v>#VALUE!</v>
      </c>
      <c r="G50" s="2" t="e">
        <f t="shared" si="3"/>
        <v>#VALUE!</v>
      </c>
      <c r="I50" s="2" t="e">
        <f t="shared" si="4"/>
        <v>#VALUE!</v>
      </c>
      <c r="J50" s="2" t="e">
        <f t="shared" si="5"/>
        <v>#VALUE!</v>
      </c>
    </row>
    <row r="51" spans="2:10" x14ac:dyDescent="0.25">
      <c r="B51">
        <v>40</v>
      </c>
      <c r="C51" s="2" t="e">
        <f t="shared" si="0"/>
        <v>#VALUE!</v>
      </c>
      <c r="D51" s="2" t="e">
        <f>$C51*(Input!$D$6/100)/$G$5</f>
        <v>#VALUE!</v>
      </c>
      <c r="E51" s="2" t="e">
        <f t="shared" si="1"/>
        <v>#VALUE!</v>
      </c>
      <c r="F51" s="6" t="e">
        <f t="shared" si="2"/>
        <v>#VALUE!</v>
      </c>
      <c r="G51" s="2" t="e">
        <f t="shared" si="3"/>
        <v>#VALUE!</v>
      </c>
      <c r="I51" s="2" t="e">
        <f t="shared" si="4"/>
        <v>#VALUE!</v>
      </c>
      <c r="J51" s="2" t="e">
        <f t="shared" si="5"/>
        <v>#VALUE!</v>
      </c>
    </row>
    <row r="52" spans="2:10" x14ac:dyDescent="0.25">
      <c r="B52">
        <v>41</v>
      </c>
      <c r="C52" s="2" t="e">
        <f t="shared" si="0"/>
        <v>#VALUE!</v>
      </c>
      <c r="D52" s="2" t="e">
        <f>$C52*(Input!$D$6/100)/$G$5</f>
        <v>#VALUE!</v>
      </c>
      <c r="E52" s="2" t="e">
        <f t="shared" si="1"/>
        <v>#VALUE!</v>
      </c>
      <c r="F52" s="6" t="e">
        <f t="shared" si="2"/>
        <v>#VALUE!</v>
      </c>
      <c r="G52" s="2" t="e">
        <f t="shared" si="3"/>
        <v>#VALUE!</v>
      </c>
      <c r="I52" s="2" t="e">
        <f t="shared" si="4"/>
        <v>#VALUE!</v>
      </c>
      <c r="J52" s="2" t="e">
        <f t="shared" si="5"/>
        <v>#VALUE!</v>
      </c>
    </row>
    <row r="53" spans="2:10" x14ac:dyDescent="0.25">
      <c r="B53">
        <v>42</v>
      </c>
      <c r="C53" s="2" t="e">
        <f t="shared" si="0"/>
        <v>#VALUE!</v>
      </c>
      <c r="D53" s="2" t="e">
        <f>$C53*(Input!$D$6/100)/$G$5</f>
        <v>#VALUE!</v>
      </c>
      <c r="E53" s="2" t="e">
        <f t="shared" si="1"/>
        <v>#VALUE!</v>
      </c>
      <c r="F53" s="6" t="e">
        <f t="shared" si="2"/>
        <v>#VALUE!</v>
      </c>
      <c r="G53" s="2" t="e">
        <f t="shared" si="3"/>
        <v>#VALUE!</v>
      </c>
      <c r="I53" s="2" t="e">
        <f t="shared" si="4"/>
        <v>#VALUE!</v>
      </c>
      <c r="J53" s="2" t="e">
        <f t="shared" si="5"/>
        <v>#VALUE!</v>
      </c>
    </row>
    <row r="54" spans="2:10" x14ac:dyDescent="0.25">
      <c r="B54">
        <v>43</v>
      </c>
      <c r="C54" s="2" t="e">
        <f t="shared" si="0"/>
        <v>#VALUE!</v>
      </c>
      <c r="D54" s="2" t="e">
        <f>$C54*(Input!$D$6/100)/$G$5</f>
        <v>#VALUE!</v>
      </c>
      <c r="E54" s="2" t="e">
        <f t="shared" si="1"/>
        <v>#VALUE!</v>
      </c>
      <c r="F54" s="6" t="e">
        <f t="shared" si="2"/>
        <v>#VALUE!</v>
      </c>
      <c r="G54" s="2" t="e">
        <f t="shared" si="3"/>
        <v>#VALUE!</v>
      </c>
      <c r="I54" s="2" t="e">
        <f t="shared" si="4"/>
        <v>#VALUE!</v>
      </c>
      <c r="J54" s="2" t="e">
        <f t="shared" si="5"/>
        <v>#VALUE!</v>
      </c>
    </row>
    <row r="55" spans="2:10" x14ac:dyDescent="0.25">
      <c r="B55">
        <v>44</v>
      </c>
      <c r="C55" s="2" t="e">
        <f t="shared" si="0"/>
        <v>#VALUE!</v>
      </c>
      <c r="D55" s="2" t="e">
        <f>$C55*(Input!$D$6/100)/$G$5</f>
        <v>#VALUE!</v>
      </c>
      <c r="E55" s="2" t="e">
        <f t="shared" si="1"/>
        <v>#VALUE!</v>
      </c>
      <c r="F55" s="6" t="e">
        <f t="shared" si="2"/>
        <v>#VALUE!</v>
      </c>
      <c r="G55" s="2" t="e">
        <f t="shared" si="3"/>
        <v>#VALUE!</v>
      </c>
      <c r="I55" s="2" t="e">
        <f t="shared" si="4"/>
        <v>#VALUE!</v>
      </c>
      <c r="J55" s="2" t="e">
        <f t="shared" si="5"/>
        <v>#VALUE!</v>
      </c>
    </row>
    <row r="56" spans="2:10" x14ac:dyDescent="0.25">
      <c r="B56">
        <v>45</v>
      </c>
      <c r="C56" s="2" t="e">
        <f t="shared" si="0"/>
        <v>#VALUE!</v>
      </c>
      <c r="D56" s="2" t="e">
        <f>$C56*(Input!$D$6/100)/$G$5</f>
        <v>#VALUE!</v>
      </c>
      <c r="E56" s="2" t="e">
        <f t="shared" si="1"/>
        <v>#VALUE!</v>
      </c>
      <c r="F56" s="6" t="e">
        <f t="shared" si="2"/>
        <v>#VALUE!</v>
      </c>
      <c r="G56" s="2" t="e">
        <f t="shared" si="3"/>
        <v>#VALUE!</v>
      </c>
      <c r="I56" s="2" t="e">
        <f t="shared" si="4"/>
        <v>#VALUE!</v>
      </c>
      <c r="J56" s="2" t="e">
        <f t="shared" si="5"/>
        <v>#VALUE!</v>
      </c>
    </row>
    <row r="57" spans="2:10" x14ac:dyDescent="0.25">
      <c r="B57">
        <v>46</v>
      </c>
      <c r="C57" s="2" t="e">
        <f t="shared" si="0"/>
        <v>#VALUE!</v>
      </c>
      <c r="D57" s="2" t="e">
        <f>$C57*(Input!$D$6/100)/$G$5</f>
        <v>#VALUE!</v>
      </c>
      <c r="E57" s="2" t="e">
        <f t="shared" si="1"/>
        <v>#VALUE!</v>
      </c>
      <c r="F57" s="6" t="e">
        <f t="shared" si="2"/>
        <v>#VALUE!</v>
      </c>
      <c r="G57" s="2" t="e">
        <f t="shared" si="3"/>
        <v>#VALUE!</v>
      </c>
      <c r="I57" s="2" t="e">
        <f t="shared" si="4"/>
        <v>#VALUE!</v>
      </c>
      <c r="J57" s="2" t="e">
        <f t="shared" si="5"/>
        <v>#VALUE!</v>
      </c>
    </row>
    <row r="58" spans="2:10" x14ac:dyDescent="0.25">
      <c r="B58">
        <v>47</v>
      </c>
      <c r="C58" s="2" t="e">
        <f t="shared" si="0"/>
        <v>#VALUE!</v>
      </c>
      <c r="D58" s="2" t="e">
        <f>$C58*(Input!$D$6/100)/$G$5</f>
        <v>#VALUE!</v>
      </c>
      <c r="E58" s="2" t="e">
        <f t="shared" si="1"/>
        <v>#VALUE!</v>
      </c>
      <c r="F58" s="6" t="e">
        <f t="shared" si="2"/>
        <v>#VALUE!</v>
      </c>
      <c r="G58" s="2" t="e">
        <f t="shared" si="3"/>
        <v>#VALUE!</v>
      </c>
      <c r="I58" s="2" t="e">
        <f t="shared" si="4"/>
        <v>#VALUE!</v>
      </c>
      <c r="J58" s="2" t="e">
        <f t="shared" si="5"/>
        <v>#VALUE!</v>
      </c>
    </row>
    <row r="59" spans="2:10" x14ac:dyDescent="0.25">
      <c r="B59">
        <v>48</v>
      </c>
      <c r="C59" s="2" t="e">
        <f t="shared" si="0"/>
        <v>#VALUE!</v>
      </c>
      <c r="D59" s="2" t="e">
        <f>$C59*(Input!$D$6/100)/$G$5</f>
        <v>#VALUE!</v>
      </c>
      <c r="E59" s="2" t="e">
        <f t="shared" si="1"/>
        <v>#VALUE!</v>
      </c>
      <c r="F59" s="6" t="e">
        <f t="shared" si="2"/>
        <v>#VALUE!</v>
      </c>
      <c r="G59" s="2" t="e">
        <f t="shared" si="3"/>
        <v>#VALUE!</v>
      </c>
      <c r="I59" s="2" t="e">
        <f t="shared" si="4"/>
        <v>#VALUE!</v>
      </c>
      <c r="J59" s="2" t="e">
        <f t="shared" si="5"/>
        <v>#VALUE!</v>
      </c>
    </row>
    <row r="60" spans="2:10" x14ac:dyDescent="0.25">
      <c r="B60">
        <v>49</v>
      </c>
      <c r="C60" s="2" t="e">
        <f t="shared" si="0"/>
        <v>#VALUE!</v>
      </c>
      <c r="D60" s="2" t="e">
        <f>$C60*(Input!$D$6/100)/$G$5</f>
        <v>#VALUE!</v>
      </c>
      <c r="E60" s="2" t="e">
        <f t="shared" si="1"/>
        <v>#VALUE!</v>
      </c>
      <c r="F60" s="6" t="e">
        <f t="shared" si="2"/>
        <v>#VALUE!</v>
      </c>
      <c r="G60" s="2" t="e">
        <f t="shared" si="3"/>
        <v>#VALUE!</v>
      </c>
      <c r="I60" s="2" t="e">
        <f t="shared" si="4"/>
        <v>#VALUE!</v>
      </c>
      <c r="J60" s="2" t="e">
        <f t="shared" si="5"/>
        <v>#VALUE!</v>
      </c>
    </row>
    <row r="61" spans="2:10" x14ac:dyDescent="0.25">
      <c r="B61">
        <v>50</v>
      </c>
      <c r="C61" s="2" t="e">
        <f t="shared" si="0"/>
        <v>#VALUE!</v>
      </c>
      <c r="D61" s="2" t="e">
        <f>$C61*(Input!$D$6/100)/$G$5</f>
        <v>#VALUE!</v>
      </c>
      <c r="E61" s="2" t="e">
        <f t="shared" si="1"/>
        <v>#VALUE!</v>
      </c>
      <c r="F61" s="6" t="e">
        <f t="shared" si="2"/>
        <v>#VALUE!</v>
      </c>
      <c r="G61" s="2" t="e">
        <f t="shared" si="3"/>
        <v>#VALUE!</v>
      </c>
      <c r="I61" s="2" t="e">
        <f t="shared" si="4"/>
        <v>#VALUE!</v>
      </c>
      <c r="J61" s="2" t="e">
        <f t="shared" si="5"/>
        <v>#VALUE!</v>
      </c>
    </row>
    <row r="62" spans="2:10" x14ac:dyDescent="0.25">
      <c r="B62">
        <v>51</v>
      </c>
      <c r="C62" s="2" t="e">
        <f t="shared" si="0"/>
        <v>#VALUE!</v>
      </c>
      <c r="D62" s="2" t="e">
        <f>$C62*(Input!$D$6/100)/$G$5</f>
        <v>#VALUE!</v>
      </c>
      <c r="E62" s="2" t="e">
        <f t="shared" si="1"/>
        <v>#VALUE!</v>
      </c>
      <c r="F62" s="6" t="e">
        <f t="shared" si="2"/>
        <v>#VALUE!</v>
      </c>
      <c r="G62" s="2" t="e">
        <f t="shared" si="3"/>
        <v>#VALUE!</v>
      </c>
      <c r="I62" s="2" t="e">
        <f t="shared" si="4"/>
        <v>#VALUE!</v>
      </c>
      <c r="J62" s="2" t="e">
        <f t="shared" si="5"/>
        <v>#VALUE!</v>
      </c>
    </row>
    <row r="63" spans="2:10" x14ac:dyDescent="0.25">
      <c r="B63">
        <v>52</v>
      </c>
      <c r="C63" s="2" t="e">
        <f t="shared" si="0"/>
        <v>#VALUE!</v>
      </c>
      <c r="D63" s="2" t="e">
        <f>$C63*(Input!$D$6/100)/$G$5</f>
        <v>#VALUE!</v>
      </c>
      <c r="E63" s="2" t="e">
        <f t="shared" si="1"/>
        <v>#VALUE!</v>
      </c>
      <c r="F63" s="6" t="e">
        <f t="shared" si="2"/>
        <v>#VALUE!</v>
      </c>
      <c r="G63" s="2" t="e">
        <f t="shared" si="3"/>
        <v>#VALUE!</v>
      </c>
      <c r="I63" s="2" t="e">
        <f t="shared" si="4"/>
        <v>#VALUE!</v>
      </c>
      <c r="J63" s="2" t="e">
        <f t="shared" si="5"/>
        <v>#VALUE!</v>
      </c>
    </row>
    <row r="64" spans="2:10" x14ac:dyDescent="0.25">
      <c r="B64">
        <v>53</v>
      </c>
      <c r="C64" s="2" t="e">
        <f t="shared" si="0"/>
        <v>#VALUE!</v>
      </c>
      <c r="D64" s="2" t="e">
        <f>$C64*(Input!$D$6/100)/$G$5</f>
        <v>#VALUE!</v>
      </c>
      <c r="E64" s="2" t="e">
        <f t="shared" si="1"/>
        <v>#VALUE!</v>
      </c>
      <c r="F64" s="6" t="e">
        <f t="shared" si="2"/>
        <v>#VALUE!</v>
      </c>
      <c r="G64" s="2" t="e">
        <f t="shared" si="3"/>
        <v>#VALUE!</v>
      </c>
      <c r="I64" s="2" t="e">
        <f t="shared" si="4"/>
        <v>#VALUE!</v>
      </c>
      <c r="J64" s="2" t="e">
        <f t="shared" si="5"/>
        <v>#VALUE!</v>
      </c>
    </row>
    <row r="65" spans="2:10" x14ac:dyDescent="0.25">
      <c r="B65">
        <v>54</v>
      </c>
      <c r="C65" s="2" t="e">
        <f t="shared" si="0"/>
        <v>#VALUE!</v>
      </c>
      <c r="D65" s="2" t="e">
        <f>$C65*(Input!$D$6/100)/$G$5</f>
        <v>#VALUE!</v>
      </c>
      <c r="E65" s="2" t="e">
        <f t="shared" si="1"/>
        <v>#VALUE!</v>
      </c>
      <c r="F65" s="6" t="e">
        <f t="shared" si="2"/>
        <v>#VALUE!</v>
      </c>
      <c r="G65" s="2" t="e">
        <f t="shared" si="3"/>
        <v>#VALUE!</v>
      </c>
      <c r="I65" s="2" t="e">
        <f t="shared" si="4"/>
        <v>#VALUE!</v>
      </c>
      <c r="J65" s="2" t="e">
        <f t="shared" si="5"/>
        <v>#VALUE!</v>
      </c>
    </row>
    <row r="66" spans="2:10" x14ac:dyDescent="0.25">
      <c r="B66">
        <v>55</v>
      </c>
      <c r="C66" s="2" t="e">
        <f t="shared" si="0"/>
        <v>#VALUE!</v>
      </c>
      <c r="D66" s="2" t="e">
        <f>$C66*(Input!$D$6/100)/$G$5</f>
        <v>#VALUE!</v>
      </c>
      <c r="E66" s="2" t="e">
        <f t="shared" si="1"/>
        <v>#VALUE!</v>
      </c>
      <c r="F66" s="6" t="e">
        <f t="shared" si="2"/>
        <v>#VALUE!</v>
      </c>
      <c r="G66" s="2" t="e">
        <f t="shared" si="3"/>
        <v>#VALUE!</v>
      </c>
      <c r="I66" s="2" t="e">
        <f t="shared" si="4"/>
        <v>#VALUE!</v>
      </c>
      <c r="J66" s="2" t="e">
        <f t="shared" si="5"/>
        <v>#VALUE!</v>
      </c>
    </row>
    <row r="67" spans="2:10" x14ac:dyDescent="0.25">
      <c r="B67">
        <v>56</v>
      </c>
      <c r="C67" s="2" t="e">
        <f t="shared" si="0"/>
        <v>#VALUE!</v>
      </c>
      <c r="D67" s="2" t="e">
        <f>$C67*(Input!$D$6/100)/$G$5</f>
        <v>#VALUE!</v>
      </c>
      <c r="E67" s="2" t="e">
        <f t="shared" si="1"/>
        <v>#VALUE!</v>
      </c>
      <c r="F67" s="6" t="e">
        <f t="shared" si="2"/>
        <v>#VALUE!</v>
      </c>
      <c r="G67" s="2" t="e">
        <f t="shared" si="3"/>
        <v>#VALUE!</v>
      </c>
      <c r="I67" s="2" t="e">
        <f t="shared" si="4"/>
        <v>#VALUE!</v>
      </c>
      <c r="J67" s="2" t="e">
        <f t="shared" si="5"/>
        <v>#VALUE!</v>
      </c>
    </row>
    <row r="68" spans="2:10" x14ac:dyDescent="0.25">
      <c r="B68">
        <v>57</v>
      </c>
      <c r="C68" s="2" t="e">
        <f t="shared" si="0"/>
        <v>#VALUE!</v>
      </c>
      <c r="D68" s="2" t="e">
        <f>$C68*(Input!$D$6/100)/$G$5</f>
        <v>#VALUE!</v>
      </c>
      <c r="E68" s="2" t="e">
        <f t="shared" si="1"/>
        <v>#VALUE!</v>
      </c>
      <c r="F68" s="6" t="e">
        <f t="shared" si="2"/>
        <v>#VALUE!</v>
      </c>
      <c r="G68" s="2" t="e">
        <f t="shared" si="3"/>
        <v>#VALUE!</v>
      </c>
      <c r="I68" s="2" t="e">
        <f t="shared" si="4"/>
        <v>#VALUE!</v>
      </c>
      <c r="J68" s="2" t="e">
        <f t="shared" si="5"/>
        <v>#VALUE!</v>
      </c>
    </row>
    <row r="69" spans="2:10" x14ac:dyDescent="0.25">
      <c r="B69">
        <v>58</v>
      </c>
      <c r="C69" s="2" t="e">
        <f t="shared" si="0"/>
        <v>#VALUE!</v>
      </c>
      <c r="D69" s="2" t="e">
        <f>$C69*(Input!$D$6/100)/$G$5</f>
        <v>#VALUE!</v>
      </c>
      <c r="E69" s="2" t="e">
        <f t="shared" si="1"/>
        <v>#VALUE!</v>
      </c>
      <c r="F69" s="6" t="e">
        <f t="shared" si="2"/>
        <v>#VALUE!</v>
      </c>
      <c r="G69" s="2" t="e">
        <f t="shared" si="3"/>
        <v>#VALUE!</v>
      </c>
      <c r="I69" s="2" t="e">
        <f t="shared" si="4"/>
        <v>#VALUE!</v>
      </c>
      <c r="J69" s="2" t="e">
        <f t="shared" si="5"/>
        <v>#VALUE!</v>
      </c>
    </row>
    <row r="70" spans="2:10" x14ac:dyDescent="0.25">
      <c r="B70">
        <v>59</v>
      </c>
      <c r="C70" s="2" t="e">
        <f t="shared" si="0"/>
        <v>#VALUE!</v>
      </c>
      <c r="D70" s="2" t="e">
        <f>$C70*(Input!$D$6/100)/$G$5</f>
        <v>#VALUE!</v>
      </c>
      <c r="E70" s="2" t="e">
        <f t="shared" si="1"/>
        <v>#VALUE!</v>
      </c>
      <c r="F70" s="6" t="e">
        <f t="shared" si="2"/>
        <v>#VALUE!</v>
      </c>
      <c r="G70" s="2" t="e">
        <f t="shared" si="3"/>
        <v>#VALUE!</v>
      </c>
      <c r="I70" s="2" t="e">
        <f t="shared" si="4"/>
        <v>#VALUE!</v>
      </c>
      <c r="J70" s="2" t="e">
        <f t="shared" si="5"/>
        <v>#VALUE!</v>
      </c>
    </row>
    <row r="71" spans="2:10" x14ac:dyDescent="0.25">
      <c r="B71">
        <v>60</v>
      </c>
      <c r="C71" s="2" t="e">
        <f t="shared" si="0"/>
        <v>#VALUE!</v>
      </c>
      <c r="D71" s="2" t="e">
        <f>$C71*(Input!$D$6/100)/$G$5</f>
        <v>#VALUE!</v>
      </c>
      <c r="E71" s="2" t="e">
        <f t="shared" si="1"/>
        <v>#VALUE!</v>
      </c>
      <c r="F71" s="6" t="e">
        <f t="shared" si="2"/>
        <v>#VALUE!</v>
      </c>
      <c r="G71" s="2" t="e">
        <f t="shared" si="3"/>
        <v>#VALUE!</v>
      </c>
      <c r="I71" s="2" t="e">
        <f t="shared" si="4"/>
        <v>#VALUE!</v>
      </c>
      <c r="J71" s="2" t="e">
        <f t="shared" si="5"/>
        <v>#VALUE!</v>
      </c>
    </row>
    <row r="72" spans="2:10" x14ac:dyDescent="0.25">
      <c r="B72">
        <v>61</v>
      </c>
      <c r="C72" s="2" t="e">
        <f>C71-F71</f>
        <v>#VALUE!</v>
      </c>
      <c r="D72" s="2" t="e">
        <f>$C72*(Input!$D$6/100)/$G$5</f>
        <v>#VALUE!</v>
      </c>
      <c r="E72" s="2" t="e">
        <f t="shared" si="1"/>
        <v>#VALUE!</v>
      </c>
      <c r="F72" s="6" t="e">
        <f t="shared" si="2"/>
        <v>#VALUE!</v>
      </c>
      <c r="G72" s="2" t="e">
        <f t="shared" si="3"/>
        <v>#VALUE!</v>
      </c>
      <c r="I72" s="2" t="e">
        <f t="shared" si="4"/>
        <v>#VALUE!</v>
      </c>
      <c r="J72" s="2" t="e">
        <f t="shared" si="5"/>
        <v>#VALUE!</v>
      </c>
    </row>
    <row r="73" spans="2:10" x14ac:dyDescent="0.25">
      <c r="B73">
        <v>62</v>
      </c>
      <c r="C73" s="2" t="e">
        <f t="shared" si="0"/>
        <v>#VALUE!</v>
      </c>
      <c r="D73" s="2" t="e">
        <f>$C73*(Input!$D$6/100)/$G$5</f>
        <v>#VALUE!</v>
      </c>
      <c r="E73" s="2" t="e">
        <f t="shared" si="1"/>
        <v>#VALUE!</v>
      </c>
      <c r="F73" s="6" t="e">
        <f t="shared" si="2"/>
        <v>#VALUE!</v>
      </c>
      <c r="G73" s="2" t="e">
        <f t="shared" si="3"/>
        <v>#VALUE!</v>
      </c>
      <c r="I73" s="2" t="e">
        <f t="shared" si="4"/>
        <v>#VALUE!</v>
      </c>
      <c r="J73" s="2" t="e">
        <f t="shared" si="5"/>
        <v>#VALUE!</v>
      </c>
    </row>
    <row r="74" spans="2:10" x14ac:dyDescent="0.25">
      <c r="B74">
        <v>63</v>
      </c>
      <c r="C74" s="2" t="e">
        <f t="shared" si="0"/>
        <v>#VALUE!</v>
      </c>
      <c r="D74" s="2" t="e">
        <f>$C74*(Input!$D$6/100)/$G$5</f>
        <v>#VALUE!</v>
      </c>
      <c r="E74" s="2" t="e">
        <f t="shared" si="1"/>
        <v>#VALUE!</v>
      </c>
      <c r="F74" s="6" t="e">
        <f t="shared" si="2"/>
        <v>#VALUE!</v>
      </c>
      <c r="G74" s="2" t="e">
        <f t="shared" si="3"/>
        <v>#VALUE!</v>
      </c>
      <c r="I74" s="2" t="e">
        <f t="shared" si="4"/>
        <v>#VALUE!</v>
      </c>
      <c r="J74" s="2" t="e">
        <f t="shared" si="5"/>
        <v>#VALUE!</v>
      </c>
    </row>
    <row r="75" spans="2:10" x14ac:dyDescent="0.25">
      <c r="B75">
        <v>64</v>
      </c>
      <c r="C75" s="2" t="e">
        <f t="shared" si="0"/>
        <v>#VALUE!</v>
      </c>
      <c r="D75" s="2" t="e">
        <f>$C75*(Input!$D$6/100)/$G$5</f>
        <v>#VALUE!</v>
      </c>
      <c r="E75" s="2" t="e">
        <f t="shared" si="1"/>
        <v>#VALUE!</v>
      </c>
      <c r="F75" s="6" t="e">
        <f t="shared" si="2"/>
        <v>#VALUE!</v>
      </c>
      <c r="G75" s="2" t="e">
        <f t="shared" si="3"/>
        <v>#VALUE!</v>
      </c>
      <c r="I75" s="2" t="e">
        <f t="shared" si="4"/>
        <v>#VALUE!</v>
      </c>
      <c r="J75" s="2" t="e">
        <f t="shared" si="5"/>
        <v>#VALUE!</v>
      </c>
    </row>
    <row r="76" spans="2:10" x14ac:dyDescent="0.25">
      <c r="B76">
        <v>65</v>
      </c>
      <c r="C76" s="2" t="e">
        <f t="shared" si="0"/>
        <v>#VALUE!</v>
      </c>
      <c r="D76" s="2" t="e">
        <f>$C76*(Input!$D$6/100)/$G$5</f>
        <v>#VALUE!</v>
      </c>
      <c r="E76" s="2" t="e">
        <f t="shared" ref="E76:E139" si="6">($D76*(1-$G$8/100))</f>
        <v>#VALUE!</v>
      </c>
      <c r="F76" s="6" t="e">
        <f t="shared" si="2"/>
        <v>#VALUE!</v>
      </c>
      <c r="G76" s="2" t="e">
        <f t="shared" ref="G76:G139" si="7">F76+E76</f>
        <v>#VALUE!</v>
      </c>
      <c r="I76" s="2" t="e">
        <f t="shared" si="4"/>
        <v>#VALUE!</v>
      </c>
      <c r="J76" s="2" t="e">
        <f t="shared" si="5"/>
        <v>#VALUE!</v>
      </c>
    </row>
    <row r="77" spans="2:10" x14ac:dyDescent="0.25">
      <c r="B77">
        <v>66</v>
      </c>
      <c r="C77" s="2" t="e">
        <f t="shared" ref="C77:C140" si="8">C76-F76</f>
        <v>#VALUE!</v>
      </c>
      <c r="D77" s="2" t="e">
        <f>$C77*(Input!$D$6/100)/$G$5</f>
        <v>#VALUE!</v>
      </c>
      <c r="E77" s="2" t="e">
        <f t="shared" si="6"/>
        <v>#VALUE!</v>
      </c>
      <c r="F77" s="6" t="e">
        <f t="shared" ref="F77:F140" si="9">IF(ROUND(D77, 2)=0,0,$D$4-D77)</f>
        <v>#VALUE!</v>
      </c>
      <c r="G77" s="2" t="e">
        <f t="shared" si="7"/>
        <v>#VALUE!</v>
      </c>
      <c r="I77" s="2" t="e">
        <f t="shared" si="4"/>
        <v>#VALUE!</v>
      </c>
      <c r="J77" s="2" t="e">
        <f t="shared" si="5"/>
        <v>#VALUE!</v>
      </c>
    </row>
    <row r="78" spans="2:10" x14ac:dyDescent="0.25">
      <c r="B78">
        <v>67</v>
      </c>
      <c r="C78" s="2" t="e">
        <f t="shared" si="8"/>
        <v>#VALUE!</v>
      </c>
      <c r="D78" s="2" t="e">
        <f>$C78*(Input!$D$6/100)/$G$5</f>
        <v>#VALUE!</v>
      </c>
      <c r="E78" s="2" t="e">
        <f t="shared" si="6"/>
        <v>#VALUE!</v>
      </c>
      <c r="F78" s="6" t="e">
        <f t="shared" si="9"/>
        <v>#VALUE!</v>
      </c>
      <c r="G78" s="2" t="e">
        <f t="shared" si="7"/>
        <v>#VALUE!</v>
      </c>
      <c r="I78" s="2" t="e">
        <f t="shared" ref="I78:I141" si="10">I77+D78</f>
        <v>#VALUE!</v>
      </c>
      <c r="J78" s="2" t="e">
        <f t="shared" ref="J78:J141" si="11">J77+E78</f>
        <v>#VALUE!</v>
      </c>
    </row>
    <row r="79" spans="2:10" x14ac:dyDescent="0.25">
      <c r="B79">
        <v>68</v>
      </c>
      <c r="C79" s="2" t="e">
        <f t="shared" si="8"/>
        <v>#VALUE!</v>
      </c>
      <c r="D79" s="2" t="e">
        <f>$C79*(Input!$D$6/100)/$G$5</f>
        <v>#VALUE!</v>
      </c>
      <c r="E79" s="2" t="e">
        <f t="shared" si="6"/>
        <v>#VALUE!</v>
      </c>
      <c r="F79" s="6" t="e">
        <f t="shared" si="9"/>
        <v>#VALUE!</v>
      </c>
      <c r="G79" s="2" t="e">
        <f t="shared" si="7"/>
        <v>#VALUE!</v>
      </c>
      <c r="I79" s="2" t="e">
        <f t="shared" si="10"/>
        <v>#VALUE!</v>
      </c>
      <c r="J79" s="2" t="e">
        <f t="shared" si="11"/>
        <v>#VALUE!</v>
      </c>
    </row>
    <row r="80" spans="2:10" x14ac:dyDescent="0.25">
      <c r="B80">
        <v>69</v>
      </c>
      <c r="C80" s="2" t="e">
        <f t="shared" si="8"/>
        <v>#VALUE!</v>
      </c>
      <c r="D80" s="2" t="e">
        <f>$C80*(Input!$D$6/100)/$G$5</f>
        <v>#VALUE!</v>
      </c>
      <c r="E80" s="2" t="e">
        <f t="shared" si="6"/>
        <v>#VALUE!</v>
      </c>
      <c r="F80" s="6" t="e">
        <f t="shared" si="9"/>
        <v>#VALUE!</v>
      </c>
      <c r="G80" s="2" t="e">
        <f t="shared" si="7"/>
        <v>#VALUE!</v>
      </c>
      <c r="I80" s="2" t="e">
        <f t="shared" si="10"/>
        <v>#VALUE!</v>
      </c>
      <c r="J80" s="2" t="e">
        <f t="shared" si="11"/>
        <v>#VALUE!</v>
      </c>
    </row>
    <row r="81" spans="2:10" x14ac:dyDescent="0.25">
      <c r="B81">
        <v>70</v>
      </c>
      <c r="C81" s="2" t="e">
        <f t="shared" si="8"/>
        <v>#VALUE!</v>
      </c>
      <c r="D81" s="2" t="e">
        <f>$C81*(Input!$D$6/100)/$G$5</f>
        <v>#VALUE!</v>
      </c>
      <c r="E81" s="2" t="e">
        <f t="shared" si="6"/>
        <v>#VALUE!</v>
      </c>
      <c r="F81" s="6" t="e">
        <f t="shared" si="9"/>
        <v>#VALUE!</v>
      </c>
      <c r="G81" s="2" t="e">
        <f t="shared" si="7"/>
        <v>#VALUE!</v>
      </c>
      <c r="I81" s="2" t="e">
        <f t="shared" si="10"/>
        <v>#VALUE!</v>
      </c>
      <c r="J81" s="2" t="e">
        <f t="shared" si="11"/>
        <v>#VALUE!</v>
      </c>
    </row>
    <row r="82" spans="2:10" x14ac:dyDescent="0.25">
      <c r="B82">
        <v>71</v>
      </c>
      <c r="C82" s="2" t="e">
        <f t="shared" si="8"/>
        <v>#VALUE!</v>
      </c>
      <c r="D82" s="2" t="e">
        <f>$C82*(Input!$D$6/100)/$G$5</f>
        <v>#VALUE!</v>
      </c>
      <c r="E82" s="2" t="e">
        <f t="shared" si="6"/>
        <v>#VALUE!</v>
      </c>
      <c r="F82" s="6" t="e">
        <f t="shared" si="9"/>
        <v>#VALUE!</v>
      </c>
      <c r="G82" s="2" t="e">
        <f t="shared" si="7"/>
        <v>#VALUE!</v>
      </c>
      <c r="I82" s="2" t="e">
        <f t="shared" si="10"/>
        <v>#VALUE!</v>
      </c>
      <c r="J82" s="2" t="e">
        <f t="shared" si="11"/>
        <v>#VALUE!</v>
      </c>
    </row>
    <row r="83" spans="2:10" x14ac:dyDescent="0.25">
      <c r="B83">
        <v>72</v>
      </c>
      <c r="C83" s="2" t="e">
        <f t="shared" si="8"/>
        <v>#VALUE!</v>
      </c>
      <c r="D83" s="2" t="e">
        <f>$C83*(Input!$D$6/100)/$G$5</f>
        <v>#VALUE!</v>
      </c>
      <c r="E83" s="2" t="e">
        <f t="shared" si="6"/>
        <v>#VALUE!</v>
      </c>
      <c r="F83" s="6" t="e">
        <f t="shared" si="9"/>
        <v>#VALUE!</v>
      </c>
      <c r="G83" s="2" t="e">
        <f t="shared" si="7"/>
        <v>#VALUE!</v>
      </c>
      <c r="I83" s="2" t="e">
        <f t="shared" si="10"/>
        <v>#VALUE!</v>
      </c>
      <c r="J83" s="2" t="e">
        <f t="shared" si="11"/>
        <v>#VALUE!</v>
      </c>
    </row>
    <row r="84" spans="2:10" x14ac:dyDescent="0.25">
      <c r="B84">
        <v>73</v>
      </c>
      <c r="C84" s="2" t="e">
        <f t="shared" si="8"/>
        <v>#VALUE!</v>
      </c>
      <c r="D84" s="2" t="e">
        <f>$C84*(Input!$D$6/100)/$G$5</f>
        <v>#VALUE!</v>
      </c>
      <c r="E84" s="2" t="e">
        <f t="shared" si="6"/>
        <v>#VALUE!</v>
      </c>
      <c r="F84" s="6" t="e">
        <f t="shared" si="9"/>
        <v>#VALUE!</v>
      </c>
      <c r="G84" s="2" t="e">
        <f t="shared" si="7"/>
        <v>#VALUE!</v>
      </c>
      <c r="I84" s="2" t="e">
        <f t="shared" si="10"/>
        <v>#VALUE!</v>
      </c>
      <c r="J84" s="2" t="e">
        <f t="shared" si="11"/>
        <v>#VALUE!</v>
      </c>
    </row>
    <row r="85" spans="2:10" x14ac:dyDescent="0.25">
      <c r="B85">
        <v>74</v>
      </c>
      <c r="C85" s="2" t="e">
        <f t="shared" si="8"/>
        <v>#VALUE!</v>
      </c>
      <c r="D85" s="2" t="e">
        <f>$C85*(Input!$D$6/100)/$G$5</f>
        <v>#VALUE!</v>
      </c>
      <c r="E85" s="2" t="e">
        <f t="shared" si="6"/>
        <v>#VALUE!</v>
      </c>
      <c r="F85" s="6" t="e">
        <f t="shared" si="9"/>
        <v>#VALUE!</v>
      </c>
      <c r="G85" s="2" t="e">
        <f t="shared" si="7"/>
        <v>#VALUE!</v>
      </c>
      <c r="I85" s="2" t="e">
        <f t="shared" si="10"/>
        <v>#VALUE!</v>
      </c>
      <c r="J85" s="2" t="e">
        <f t="shared" si="11"/>
        <v>#VALUE!</v>
      </c>
    </row>
    <row r="86" spans="2:10" x14ac:dyDescent="0.25">
      <c r="B86">
        <v>75</v>
      </c>
      <c r="C86" s="2" t="e">
        <f t="shared" si="8"/>
        <v>#VALUE!</v>
      </c>
      <c r="D86" s="2" t="e">
        <f>$C86*(Input!$D$6/100)/$G$5</f>
        <v>#VALUE!</v>
      </c>
      <c r="E86" s="2" t="e">
        <f t="shared" si="6"/>
        <v>#VALUE!</v>
      </c>
      <c r="F86" s="6" t="e">
        <f t="shared" si="9"/>
        <v>#VALUE!</v>
      </c>
      <c r="G86" s="2" t="e">
        <f t="shared" si="7"/>
        <v>#VALUE!</v>
      </c>
      <c r="I86" s="2" t="e">
        <f t="shared" si="10"/>
        <v>#VALUE!</v>
      </c>
      <c r="J86" s="2" t="e">
        <f t="shared" si="11"/>
        <v>#VALUE!</v>
      </c>
    </row>
    <row r="87" spans="2:10" x14ac:dyDescent="0.25">
      <c r="B87">
        <v>76</v>
      </c>
      <c r="C87" s="2" t="e">
        <f t="shared" si="8"/>
        <v>#VALUE!</v>
      </c>
      <c r="D87" s="2" t="e">
        <f>$C87*(Input!$D$6/100)/$G$5</f>
        <v>#VALUE!</v>
      </c>
      <c r="E87" s="2" t="e">
        <f t="shared" si="6"/>
        <v>#VALUE!</v>
      </c>
      <c r="F87" s="6" t="e">
        <f t="shared" si="9"/>
        <v>#VALUE!</v>
      </c>
      <c r="G87" s="2" t="e">
        <f t="shared" si="7"/>
        <v>#VALUE!</v>
      </c>
      <c r="I87" s="2" t="e">
        <f t="shared" si="10"/>
        <v>#VALUE!</v>
      </c>
      <c r="J87" s="2" t="e">
        <f t="shared" si="11"/>
        <v>#VALUE!</v>
      </c>
    </row>
    <row r="88" spans="2:10" x14ac:dyDescent="0.25">
      <c r="B88">
        <v>77</v>
      </c>
      <c r="C88" s="2" t="e">
        <f t="shared" si="8"/>
        <v>#VALUE!</v>
      </c>
      <c r="D88" s="2" t="e">
        <f>$C88*(Input!$D$6/100)/$G$5</f>
        <v>#VALUE!</v>
      </c>
      <c r="E88" s="2" t="e">
        <f t="shared" si="6"/>
        <v>#VALUE!</v>
      </c>
      <c r="F88" s="6" t="e">
        <f t="shared" si="9"/>
        <v>#VALUE!</v>
      </c>
      <c r="G88" s="2" t="e">
        <f t="shared" si="7"/>
        <v>#VALUE!</v>
      </c>
      <c r="I88" s="2" t="e">
        <f t="shared" si="10"/>
        <v>#VALUE!</v>
      </c>
      <c r="J88" s="2" t="e">
        <f t="shared" si="11"/>
        <v>#VALUE!</v>
      </c>
    </row>
    <row r="89" spans="2:10" x14ac:dyDescent="0.25">
      <c r="B89">
        <v>78</v>
      </c>
      <c r="C89" s="2" t="e">
        <f t="shared" si="8"/>
        <v>#VALUE!</v>
      </c>
      <c r="D89" s="2" t="e">
        <f>$C89*(Input!$D$6/100)/$G$5</f>
        <v>#VALUE!</v>
      </c>
      <c r="E89" s="2" t="e">
        <f t="shared" si="6"/>
        <v>#VALUE!</v>
      </c>
      <c r="F89" s="6" t="e">
        <f t="shared" si="9"/>
        <v>#VALUE!</v>
      </c>
      <c r="G89" s="2" t="e">
        <f t="shared" si="7"/>
        <v>#VALUE!</v>
      </c>
      <c r="I89" s="2" t="e">
        <f t="shared" si="10"/>
        <v>#VALUE!</v>
      </c>
      <c r="J89" s="2" t="e">
        <f t="shared" si="11"/>
        <v>#VALUE!</v>
      </c>
    </row>
    <row r="90" spans="2:10" x14ac:dyDescent="0.25">
      <c r="B90">
        <v>79</v>
      </c>
      <c r="C90" s="2" t="e">
        <f t="shared" si="8"/>
        <v>#VALUE!</v>
      </c>
      <c r="D90" s="2" t="e">
        <f>$C90*(Input!$D$6/100)/$G$5</f>
        <v>#VALUE!</v>
      </c>
      <c r="E90" s="2" t="e">
        <f t="shared" si="6"/>
        <v>#VALUE!</v>
      </c>
      <c r="F90" s="6" t="e">
        <f t="shared" si="9"/>
        <v>#VALUE!</v>
      </c>
      <c r="G90" s="2" t="e">
        <f t="shared" si="7"/>
        <v>#VALUE!</v>
      </c>
      <c r="I90" s="2" t="e">
        <f t="shared" si="10"/>
        <v>#VALUE!</v>
      </c>
      <c r="J90" s="2" t="e">
        <f t="shared" si="11"/>
        <v>#VALUE!</v>
      </c>
    </row>
    <row r="91" spans="2:10" x14ac:dyDescent="0.25">
      <c r="B91">
        <v>80</v>
      </c>
      <c r="C91" s="2" t="e">
        <f t="shared" si="8"/>
        <v>#VALUE!</v>
      </c>
      <c r="D91" s="2" t="e">
        <f>$C91*(Input!$D$6/100)/$G$5</f>
        <v>#VALUE!</v>
      </c>
      <c r="E91" s="2" t="e">
        <f t="shared" si="6"/>
        <v>#VALUE!</v>
      </c>
      <c r="F91" s="6" t="e">
        <f t="shared" si="9"/>
        <v>#VALUE!</v>
      </c>
      <c r="G91" s="2" t="e">
        <f t="shared" si="7"/>
        <v>#VALUE!</v>
      </c>
      <c r="I91" s="2" t="e">
        <f t="shared" si="10"/>
        <v>#VALUE!</v>
      </c>
      <c r="J91" s="2" t="e">
        <f t="shared" si="11"/>
        <v>#VALUE!</v>
      </c>
    </row>
    <row r="92" spans="2:10" x14ac:dyDescent="0.25">
      <c r="B92">
        <v>81</v>
      </c>
      <c r="C92" s="2" t="e">
        <f t="shared" si="8"/>
        <v>#VALUE!</v>
      </c>
      <c r="D92" s="2" t="e">
        <f>$C92*(Input!$D$6/100)/$G$5</f>
        <v>#VALUE!</v>
      </c>
      <c r="E92" s="2" t="e">
        <f t="shared" si="6"/>
        <v>#VALUE!</v>
      </c>
      <c r="F92" s="6" t="e">
        <f t="shared" si="9"/>
        <v>#VALUE!</v>
      </c>
      <c r="G92" s="2" t="e">
        <f t="shared" si="7"/>
        <v>#VALUE!</v>
      </c>
      <c r="I92" s="2" t="e">
        <f t="shared" si="10"/>
        <v>#VALUE!</v>
      </c>
      <c r="J92" s="2" t="e">
        <f t="shared" si="11"/>
        <v>#VALUE!</v>
      </c>
    </row>
    <row r="93" spans="2:10" x14ac:dyDescent="0.25">
      <c r="B93">
        <v>82</v>
      </c>
      <c r="C93" s="2" t="e">
        <f t="shared" si="8"/>
        <v>#VALUE!</v>
      </c>
      <c r="D93" s="2" t="e">
        <f>$C93*(Input!$D$6/100)/$G$5</f>
        <v>#VALUE!</v>
      </c>
      <c r="E93" s="2" t="e">
        <f t="shared" si="6"/>
        <v>#VALUE!</v>
      </c>
      <c r="F93" s="6" t="e">
        <f t="shared" si="9"/>
        <v>#VALUE!</v>
      </c>
      <c r="G93" s="2" t="e">
        <f t="shared" si="7"/>
        <v>#VALUE!</v>
      </c>
      <c r="I93" s="2" t="e">
        <f t="shared" si="10"/>
        <v>#VALUE!</v>
      </c>
      <c r="J93" s="2" t="e">
        <f t="shared" si="11"/>
        <v>#VALUE!</v>
      </c>
    </row>
    <row r="94" spans="2:10" x14ac:dyDescent="0.25">
      <c r="B94">
        <v>83</v>
      </c>
      <c r="C94" s="2" t="e">
        <f t="shared" si="8"/>
        <v>#VALUE!</v>
      </c>
      <c r="D94" s="2" t="e">
        <f>$C94*(Input!$D$6/100)/$G$5</f>
        <v>#VALUE!</v>
      </c>
      <c r="E94" s="2" t="e">
        <f t="shared" si="6"/>
        <v>#VALUE!</v>
      </c>
      <c r="F94" s="6" t="e">
        <f t="shared" si="9"/>
        <v>#VALUE!</v>
      </c>
      <c r="G94" s="2" t="e">
        <f t="shared" si="7"/>
        <v>#VALUE!</v>
      </c>
      <c r="I94" s="2" t="e">
        <f t="shared" si="10"/>
        <v>#VALUE!</v>
      </c>
      <c r="J94" s="2" t="e">
        <f t="shared" si="11"/>
        <v>#VALUE!</v>
      </c>
    </row>
    <row r="95" spans="2:10" x14ac:dyDescent="0.25">
      <c r="B95">
        <v>84</v>
      </c>
      <c r="C95" s="2" t="e">
        <f t="shared" si="8"/>
        <v>#VALUE!</v>
      </c>
      <c r="D95" s="2" t="e">
        <f>$C95*(Input!$D$6/100)/$G$5</f>
        <v>#VALUE!</v>
      </c>
      <c r="E95" s="2" t="e">
        <f t="shared" si="6"/>
        <v>#VALUE!</v>
      </c>
      <c r="F95" s="6" t="e">
        <f t="shared" si="9"/>
        <v>#VALUE!</v>
      </c>
      <c r="G95" s="2" t="e">
        <f t="shared" si="7"/>
        <v>#VALUE!</v>
      </c>
      <c r="I95" s="2" t="e">
        <f t="shared" si="10"/>
        <v>#VALUE!</v>
      </c>
      <c r="J95" s="2" t="e">
        <f t="shared" si="11"/>
        <v>#VALUE!</v>
      </c>
    </row>
    <row r="96" spans="2:10" x14ac:dyDescent="0.25">
      <c r="B96">
        <v>85</v>
      </c>
      <c r="C96" s="2" t="e">
        <f t="shared" si="8"/>
        <v>#VALUE!</v>
      </c>
      <c r="D96" s="2" t="e">
        <f>$C96*(Input!$D$6/100)/$G$5</f>
        <v>#VALUE!</v>
      </c>
      <c r="E96" s="2" t="e">
        <f t="shared" si="6"/>
        <v>#VALUE!</v>
      </c>
      <c r="F96" s="6" t="e">
        <f t="shared" si="9"/>
        <v>#VALUE!</v>
      </c>
      <c r="G96" s="2" t="e">
        <f t="shared" si="7"/>
        <v>#VALUE!</v>
      </c>
      <c r="I96" s="2" t="e">
        <f t="shared" si="10"/>
        <v>#VALUE!</v>
      </c>
      <c r="J96" s="2" t="e">
        <f t="shared" si="11"/>
        <v>#VALUE!</v>
      </c>
    </row>
    <row r="97" spans="2:10" x14ac:dyDescent="0.25">
      <c r="B97">
        <v>86</v>
      </c>
      <c r="C97" s="2" t="e">
        <f t="shared" si="8"/>
        <v>#VALUE!</v>
      </c>
      <c r="D97" s="2" t="e">
        <f>$C97*(Input!$D$6/100)/$G$5</f>
        <v>#VALUE!</v>
      </c>
      <c r="E97" s="2" t="e">
        <f t="shared" si="6"/>
        <v>#VALUE!</v>
      </c>
      <c r="F97" s="6" t="e">
        <f t="shared" si="9"/>
        <v>#VALUE!</v>
      </c>
      <c r="G97" s="2" t="e">
        <f t="shared" si="7"/>
        <v>#VALUE!</v>
      </c>
      <c r="I97" s="2" t="e">
        <f t="shared" si="10"/>
        <v>#VALUE!</v>
      </c>
      <c r="J97" s="2" t="e">
        <f t="shared" si="11"/>
        <v>#VALUE!</v>
      </c>
    </row>
    <row r="98" spans="2:10" x14ac:dyDescent="0.25">
      <c r="B98">
        <v>87</v>
      </c>
      <c r="C98" s="2" t="e">
        <f t="shared" si="8"/>
        <v>#VALUE!</v>
      </c>
      <c r="D98" s="2" t="e">
        <f>$C98*(Input!$D$6/100)/$G$5</f>
        <v>#VALUE!</v>
      </c>
      <c r="E98" s="2" t="e">
        <f t="shared" si="6"/>
        <v>#VALUE!</v>
      </c>
      <c r="F98" s="6" t="e">
        <f t="shared" si="9"/>
        <v>#VALUE!</v>
      </c>
      <c r="G98" s="2" t="e">
        <f t="shared" si="7"/>
        <v>#VALUE!</v>
      </c>
      <c r="I98" s="2" t="e">
        <f t="shared" si="10"/>
        <v>#VALUE!</v>
      </c>
      <c r="J98" s="2" t="e">
        <f t="shared" si="11"/>
        <v>#VALUE!</v>
      </c>
    </row>
    <row r="99" spans="2:10" x14ac:dyDescent="0.25">
      <c r="B99">
        <v>88</v>
      </c>
      <c r="C99" s="2" t="e">
        <f t="shared" si="8"/>
        <v>#VALUE!</v>
      </c>
      <c r="D99" s="2" t="e">
        <f>$C99*(Input!$D$6/100)/$G$5</f>
        <v>#VALUE!</v>
      </c>
      <c r="E99" s="2" t="e">
        <f t="shared" si="6"/>
        <v>#VALUE!</v>
      </c>
      <c r="F99" s="6" t="e">
        <f t="shared" si="9"/>
        <v>#VALUE!</v>
      </c>
      <c r="G99" s="2" t="e">
        <f t="shared" si="7"/>
        <v>#VALUE!</v>
      </c>
      <c r="I99" s="2" t="e">
        <f t="shared" si="10"/>
        <v>#VALUE!</v>
      </c>
      <c r="J99" s="2" t="e">
        <f t="shared" si="11"/>
        <v>#VALUE!</v>
      </c>
    </row>
    <row r="100" spans="2:10" x14ac:dyDescent="0.25">
      <c r="B100">
        <v>89</v>
      </c>
      <c r="C100" s="2" t="e">
        <f t="shared" si="8"/>
        <v>#VALUE!</v>
      </c>
      <c r="D100" s="2" t="e">
        <f>$C100*(Input!$D$6/100)/$G$5</f>
        <v>#VALUE!</v>
      </c>
      <c r="E100" s="2" t="e">
        <f t="shared" si="6"/>
        <v>#VALUE!</v>
      </c>
      <c r="F100" s="6" t="e">
        <f t="shared" si="9"/>
        <v>#VALUE!</v>
      </c>
      <c r="G100" s="2" t="e">
        <f t="shared" si="7"/>
        <v>#VALUE!</v>
      </c>
      <c r="I100" s="2" t="e">
        <f t="shared" si="10"/>
        <v>#VALUE!</v>
      </c>
      <c r="J100" s="2" t="e">
        <f t="shared" si="11"/>
        <v>#VALUE!</v>
      </c>
    </row>
    <row r="101" spans="2:10" x14ac:dyDescent="0.25">
      <c r="B101">
        <v>90</v>
      </c>
      <c r="C101" s="2" t="e">
        <f t="shared" si="8"/>
        <v>#VALUE!</v>
      </c>
      <c r="D101" s="2" t="e">
        <f>$C101*(Input!$D$6/100)/$G$5</f>
        <v>#VALUE!</v>
      </c>
      <c r="E101" s="2" t="e">
        <f t="shared" si="6"/>
        <v>#VALUE!</v>
      </c>
      <c r="F101" s="6" t="e">
        <f t="shared" si="9"/>
        <v>#VALUE!</v>
      </c>
      <c r="G101" s="2" t="e">
        <f t="shared" si="7"/>
        <v>#VALUE!</v>
      </c>
      <c r="I101" s="2" t="e">
        <f t="shared" si="10"/>
        <v>#VALUE!</v>
      </c>
      <c r="J101" s="2" t="e">
        <f t="shared" si="11"/>
        <v>#VALUE!</v>
      </c>
    </row>
    <row r="102" spans="2:10" x14ac:dyDescent="0.25">
      <c r="B102">
        <v>91</v>
      </c>
      <c r="C102" s="2" t="e">
        <f t="shared" si="8"/>
        <v>#VALUE!</v>
      </c>
      <c r="D102" s="2" t="e">
        <f>$C102*(Input!$D$6/100)/$G$5</f>
        <v>#VALUE!</v>
      </c>
      <c r="E102" s="2" t="e">
        <f t="shared" si="6"/>
        <v>#VALUE!</v>
      </c>
      <c r="F102" s="6" t="e">
        <f t="shared" si="9"/>
        <v>#VALUE!</v>
      </c>
      <c r="G102" s="2" t="e">
        <f t="shared" si="7"/>
        <v>#VALUE!</v>
      </c>
      <c r="I102" s="2" t="e">
        <f t="shared" si="10"/>
        <v>#VALUE!</v>
      </c>
      <c r="J102" s="2" t="e">
        <f t="shared" si="11"/>
        <v>#VALUE!</v>
      </c>
    </row>
    <row r="103" spans="2:10" x14ac:dyDescent="0.25">
      <c r="B103">
        <v>92</v>
      </c>
      <c r="C103" s="2" t="e">
        <f t="shared" si="8"/>
        <v>#VALUE!</v>
      </c>
      <c r="D103" s="2" t="e">
        <f>$C103*(Input!$D$6/100)/$G$5</f>
        <v>#VALUE!</v>
      </c>
      <c r="E103" s="2" t="e">
        <f t="shared" si="6"/>
        <v>#VALUE!</v>
      </c>
      <c r="F103" s="6" t="e">
        <f t="shared" si="9"/>
        <v>#VALUE!</v>
      </c>
      <c r="G103" s="2" t="e">
        <f t="shared" si="7"/>
        <v>#VALUE!</v>
      </c>
      <c r="I103" s="2" t="e">
        <f t="shared" si="10"/>
        <v>#VALUE!</v>
      </c>
      <c r="J103" s="2" t="e">
        <f t="shared" si="11"/>
        <v>#VALUE!</v>
      </c>
    </row>
    <row r="104" spans="2:10" x14ac:dyDescent="0.25">
      <c r="B104">
        <v>93</v>
      </c>
      <c r="C104" s="2" t="e">
        <f t="shared" si="8"/>
        <v>#VALUE!</v>
      </c>
      <c r="D104" s="2" t="e">
        <f>$C104*(Input!$D$6/100)/$G$5</f>
        <v>#VALUE!</v>
      </c>
      <c r="E104" s="2" t="e">
        <f t="shared" si="6"/>
        <v>#VALUE!</v>
      </c>
      <c r="F104" s="6" t="e">
        <f t="shared" si="9"/>
        <v>#VALUE!</v>
      </c>
      <c r="G104" s="2" t="e">
        <f t="shared" si="7"/>
        <v>#VALUE!</v>
      </c>
      <c r="I104" s="2" t="e">
        <f t="shared" si="10"/>
        <v>#VALUE!</v>
      </c>
      <c r="J104" s="2" t="e">
        <f t="shared" si="11"/>
        <v>#VALUE!</v>
      </c>
    </row>
    <row r="105" spans="2:10" x14ac:dyDescent="0.25">
      <c r="B105">
        <v>94</v>
      </c>
      <c r="C105" s="2" t="e">
        <f t="shared" si="8"/>
        <v>#VALUE!</v>
      </c>
      <c r="D105" s="2" t="e">
        <f>$C105*(Input!$D$6/100)/$G$5</f>
        <v>#VALUE!</v>
      </c>
      <c r="E105" s="2" t="e">
        <f t="shared" si="6"/>
        <v>#VALUE!</v>
      </c>
      <c r="F105" s="6" t="e">
        <f t="shared" si="9"/>
        <v>#VALUE!</v>
      </c>
      <c r="G105" s="2" t="e">
        <f t="shared" si="7"/>
        <v>#VALUE!</v>
      </c>
      <c r="I105" s="2" t="e">
        <f t="shared" si="10"/>
        <v>#VALUE!</v>
      </c>
      <c r="J105" s="2" t="e">
        <f t="shared" si="11"/>
        <v>#VALUE!</v>
      </c>
    </row>
    <row r="106" spans="2:10" x14ac:dyDescent="0.25">
      <c r="B106">
        <v>95</v>
      </c>
      <c r="C106" s="2" t="e">
        <f t="shared" si="8"/>
        <v>#VALUE!</v>
      </c>
      <c r="D106" s="2" t="e">
        <f>$C106*(Input!$D$6/100)/$G$5</f>
        <v>#VALUE!</v>
      </c>
      <c r="E106" s="2" t="e">
        <f t="shared" si="6"/>
        <v>#VALUE!</v>
      </c>
      <c r="F106" s="6" t="e">
        <f t="shared" si="9"/>
        <v>#VALUE!</v>
      </c>
      <c r="G106" s="2" t="e">
        <f t="shared" si="7"/>
        <v>#VALUE!</v>
      </c>
      <c r="I106" s="2" t="e">
        <f t="shared" si="10"/>
        <v>#VALUE!</v>
      </c>
      <c r="J106" s="2" t="e">
        <f t="shared" si="11"/>
        <v>#VALUE!</v>
      </c>
    </row>
    <row r="107" spans="2:10" x14ac:dyDescent="0.25">
      <c r="B107">
        <v>96</v>
      </c>
      <c r="C107" s="2" t="e">
        <f t="shared" si="8"/>
        <v>#VALUE!</v>
      </c>
      <c r="D107" s="2" t="e">
        <f>$C107*(Input!$D$6/100)/$G$5</f>
        <v>#VALUE!</v>
      </c>
      <c r="E107" s="2" t="e">
        <f t="shared" si="6"/>
        <v>#VALUE!</v>
      </c>
      <c r="F107" s="6" t="e">
        <f t="shared" si="9"/>
        <v>#VALUE!</v>
      </c>
      <c r="G107" s="2" t="e">
        <f t="shared" si="7"/>
        <v>#VALUE!</v>
      </c>
      <c r="I107" s="2" t="e">
        <f t="shared" si="10"/>
        <v>#VALUE!</v>
      </c>
      <c r="J107" s="2" t="e">
        <f t="shared" si="11"/>
        <v>#VALUE!</v>
      </c>
    </row>
    <row r="108" spans="2:10" x14ac:dyDescent="0.25">
      <c r="B108">
        <v>97</v>
      </c>
      <c r="C108" s="2" t="e">
        <f t="shared" si="8"/>
        <v>#VALUE!</v>
      </c>
      <c r="D108" s="2" t="e">
        <f>$C108*(Input!$D$6/100)/$G$5</f>
        <v>#VALUE!</v>
      </c>
      <c r="E108" s="2" t="e">
        <f t="shared" si="6"/>
        <v>#VALUE!</v>
      </c>
      <c r="F108" s="6" t="e">
        <f t="shared" si="9"/>
        <v>#VALUE!</v>
      </c>
      <c r="G108" s="2" t="e">
        <f t="shared" si="7"/>
        <v>#VALUE!</v>
      </c>
      <c r="I108" s="2" t="e">
        <f t="shared" si="10"/>
        <v>#VALUE!</v>
      </c>
      <c r="J108" s="2" t="e">
        <f t="shared" si="11"/>
        <v>#VALUE!</v>
      </c>
    </row>
    <row r="109" spans="2:10" x14ac:dyDescent="0.25">
      <c r="B109">
        <v>98</v>
      </c>
      <c r="C109" s="2" t="e">
        <f t="shared" si="8"/>
        <v>#VALUE!</v>
      </c>
      <c r="D109" s="2" t="e">
        <f>$C109*(Input!$D$6/100)/$G$5</f>
        <v>#VALUE!</v>
      </c>
      <c r="E109" s="2" t="e">
        <f t="shared" si="6"/>
        <v>#VALUE!</v>
      </c>
      <c r="F109" s="6" t="e">
        <f t="shared" si="9"/>
        <v>#VALUE!</v>
      </c>
      <c r="G109" s="2" t="e">
        <f t="shared" si="7"/>
        <v>#VALUE!</v>
      </c>
      <c r="I109" s="2" t="e">
        <f t="shared" si="10"/>
        <v>#VALUE!</v>
      </c>
      <c r="J109" s="2" t="e">
        <f t="shared" si="11"/>
        <v>#VALUE!</v>
      </c>
    </row>
    <row r="110" spans="2:10" x14ac:dyDescent="0.25">
      <c r="B110">
        <v>99</v>
      </c>
      <c r="C110" s="2" t="e">
        <f t="shared" si="8"/>
        <v>#VALUE!</v>
      </c>
      <c r="D110" s="2" t="e">
        <f>$C110*(Input!$D$6/100)/$G$5</f>
        <v>#VALUE!</v>
      </c>
      <c r="E110" s="2" t="e">
        <f t="shared" si="6"/>
        <v>#VALUE!</v>
      </c>
      <c r="F110" s="6" t="e">
        <f t="shared" si="9"/>
        <v>#VALUE!</v>
      </c>
      <c r="G110" s="2" t="e">
        <f t="shared" si="7"/>
        <v>#VALUE!</v>
      </c>
      <c r="I110" s="2" t="e">
        <f t="shared" si="10"/>
        <v>#VALUE!</v>
      </c>
      <c r="J110" s="2" t="e">
        <f t="shared" si="11"/>
        <v>#VALUE!</v>
      </c>
    </row>
    <row r="111" spans="2:10" x14ac:dyDescent="0.25">
      <c r="B111">
        <v>100</v>
      </c>
      <c r="C111" s="2" t="e">
        <f t="shared" si="8"/>
        <v>#VALUE!</v>
      </c>
      <c r="D111" s="2" t="e">
        <f>$C111*(Input!$D$6/100)/$G$5</f>
        <v>#VALUE!</v>
      </c>
      <c r="E111" s="2" t="e">
        <f t="shared" si="6"/>
        <v>#VALUE!</v>
      </c>
      <c r="F111" s="6" t="e">
        <f t="shared" si="9"/>
        <v>#VALUE!</v>
      </c>
      <c r="G111" s="2" t="e">
        <f t="shared" si="7"/>
        <v>#VALUE!</v>
      </c>
      <c r="I111" s="2" t="e">
        <f t="shared" si="10"/>
        <v>#VALUE!</v>
      </c>
      <c r="J111" s="2" t="e">
        <f t="shared" si="11"/>
        <v>#VALUE!</v>
      </c>
    </row>
    <row r="112" spans="2:10" x14ac:dyDescent="0.25">
      <c r="B112">
        <v>101</v>
      </c>
      <c r="C112" s="2" t="e">
        <f t="shared" si="8"/>
        <v>#VALUE!</v>
      </c>
      <c r="D112" s="2" t="e">
        <f>$C112*(Input!$D$6/100)/$G$5</f>
        <v>#VALUE!</v>
      </c>
      <c r="E112" s="2" t="e">
        <f t="shared" si="6"/>
        <v>#VALUE!</v>
      </c>
      <c r="F112" s="6" t="e">
        <f t="shared" si="9"/>
        <v>#VALUE!</v>
      </c>
      <c r="G112" s="2" t="e">
        <f t="shared" si="7"/>
        <v>#VALUE!</v>
      </c>
      <c r="I112" s="2" t="e">
        <f t="shared" si="10"/>
        <v>#VALUE!</v>
      </c>
      <c r="J112" s="2" t="e">
        <f t="shared" si="11"/>
        <v>#VALUE!</v>
      </c>
    </row>
    <row r="113" spans="2:10" x14ac:dyDescent="0.25">
      <c r="B113">
        <v>102</v>
      </c>
      <c r="C113" s="2" t="e">
        <f t="shared" si="8"/>
        <v>#VALUE!</v>
      </c>
      <c r="D113" s="2" t="e">
        <f>$C113*(Input!$D$6/100)/$G$5</f>
        <v>#VALUE!</v>
      </c>
      <c r="E113" s="2" t="e">
        <f t="shared" si="6"/>
        <v>#VALUE!</v>
      </c>
      <c r="F113" s="6" t="e">
        <f t="shared" si="9"/>
        <v>#VALUE!</v>
      </c>
      <c r="G113" s="2" t="e">
        <f t="shared" si="7"/>
        <v>#VALUE!</v>
      </c>
      <c r="I113" s="2" t="e">
        <f t="shared" si="10"/>
        <v>#VALUE!</v>
      </c>
      <c r="J113" s="2" t="e">
        <f t="shared" si="11"/>
        <v>#VALUE!</v>
      </c>
    </row>
    <row r="114" spans="2:10" x14ac:dyDescent="0.25">
      <c r="B114">
        <v>103</v>
      </c>
      <c r="C114" s="2" t="e">
        <f t="shared" si="8"/>
        <v>#VALUE!</v>
      </c>
      <c r="D114" s="2" t="e">
        <f>$C114*(Input!$D$6/100)/$G$5</f>
        <v>#VALUE!</v>
      </c>
      <c r="E114" s="2" t="e">
        <f t="shared" si="6"/>
        <v>#VALUE!</v>
      </c>
      <c r="F114" s="6" t="e">
        <f t="shared" si="9"/>
        <v>#VALUE!</v>
      </c>
      <c r="G114" s="2" t="e">
        <f t="shared" si="7"/>
        <v>#VALUE!</v>
      </c>
      <c r="I114" s="2" t="e">
        <f t="shared" si="10"/>
        <v>#VALUE!</v>
      </c>
      <c r="J114" s="2" t="e">
        <f t="shared" si="11"/>
        <v>#VALUE!</v>
      </c>
    </row>
    <row r="115" spans="2:10" x14ac:dyDescent="0.25">
      <c r="B115">
        <v>104</v>
      </c>
      <c r="C115" s="2" t="e">
        <f t="shared" si="8"/>
        <v>#VALUE!</v>
      </c>
      <c r="D115" s="2" t="e">
        <f>$C115*(Input!$D$6/100)/$G$5</f>
        <v>#VALUE!</v>
      </c>
      <c r="E115" s="2" t="e">
        <f t="shared" si="6"/>
        <v>#VALUE!</v>
      </c>
      <c r="F115" s="6" t="e">
        <f t="shared" si="9"/>
        <v>#VALUE!</v>
      </c>
      <c r="G115" s="2" t="e">
        <f t="shared" si="7"/>
        <v>#VALUE!</v>
      </c>
      <c r="I115" s="2" t="e">
        <f t="shared" si="10"/>
        <v>#VALUE!</v>
      </c>
      <c r="J115" s="2" t="e">
        <f t="shared" si="11"/>
        <v>#VALUE!</v>
      </c>
    </row>
    <row r="116" spans="2:10" x14ac:dyDescent="0.25">
      <c r="B116">
        <v>105</v>
      </c>
      <c r="C116" s="2" t="e">
        <f t="shared" si="8"/>
        <v>#VALUE!</v>
      </c>
      <c r="D116" s="2" t="e">
        <f>$C116*(Input!$D$6/100)/$G$5</f>
        <v>#VALUE!</v>
      </c>
      <c r="E116" s="2" t="e">
        <f t="shared" si="6"/>
        <v>#VALUE!</v>
      </c>
      <c r="F116" s="6" t="e">
        <f t="shared" si="9"/>
        <v>#VALUE!</v>
      </c>
      <c r="G116" s="2" t="e">
        <f t="shared" si="7"/>
        <v>#VALUE!</v>
      </c>
      <c r="I116" s="2" t="e">
        <f t="shared" si="10"/>
        <v>#VALUE!</v>
      </c>
      <c r="J116" s="2" t="e">
        <f t="shared" si="11"/>
        <v>#VALUE!</v>
      </c>
    </row>
    <row r="117" spans="2:10" x14ac:dyDescent="0.25">
      <c r="B117">
        <v>106</v>
      </c>
      <c r="C117" s="2" t="e">
        <f t="shared" si="8"/>
        <v>#VALUE!</v>
      </c>
      <c r="D117" s="2" t="e">
        <f>$C117*(Input!$D$6/100)/$G$5</f>
        <v>#VALUE!</v>
      </c>
      <c r="E117" s="2" t="e">
        <f t="shared" si="6"/>
        <v>#VALUE!</v>
      </c>
      <c r="F117" s="6" t="e">
        <f t="shared" si="9"/>
        <v>#VALUE!</v>
      </c>
      <c r="G117" s="2" t="e">
        <f t="shared" si="7"/>
        <v>#VALUE!</v>
      </c>
      <c r="I117" s="2" t="e">
        <f t="shared" si="10"/>
        <v>#VALUE!</v>
      </c>
      <c r="J117" s="2" t="e">
        <f t="shared" si="11"/>
        <v>#VALUE!</v>
      </c>
    </row>
    <row r="118" spans="2:10" x14ac:dyDescent="0.25">
      <c r="B118">
        <v>107</v>
      </c>
      <c r="C118" s="2" t="e">
        <f t="shared" si="8"/>
        <v>#VALUE!</v>
      </c>
      <c r="D118" s="2" t="e">
        <f>$C118*(Input!$D$6/100)/$G$5</f>
        <v>#VALUE!</v>
      </c>
      <c r="E118" s="2" t="e">
        <f t="shared" si="6"/>
        <v>#VALUE!</v>
      </c>
      <c r="F118" s="6" t="e">
        <f t="shared" si="9"/>
        <v>#VALUE!</v>
      </c>
      <c r="G118" s="2" t="e">
        <f t="shared" si="7"/>
        <v>#VALUE!</v>
      </c>
      <c r="I118" s="2" t="e">
        <f t="shared" si="10"/>
        <v>#VALUE!</v>
      </c>
      <c r="J118" s="2" t="e">
        <f t="shared" si="11"/>
        <v>#VALUE!</v>
      </c>
    </row>
    <row r="119" spans="2:10" x14ac:dyDescent="0.25">
      <c r="B119">
        <v>108</v>
      </c>
      <c r="C119" s="2" t="e">
        <f t="shared" si="8"/>
        <v>#VALUE!</v>
      </c>
      <c r="D119" s="2" t="e">
        <f>$C119*(Input!$D$6/100)/$G$5</f>
        <v>#VALUE!</v>
      </c>
      <c r="E119" s="2" t="e">
        <f t="shared" si="6"/>
        <v>#VALUE!</v>
      </c>
      <c r="F119" s="6" t="e">
        <f t="shared" si="9"/>
        <v>#VALUE!</v>
      </c>
      <c r="G119" s="2" t="e">
        <f t="shared" si="7"/>
        <v>#VALUE!</v>
      </c>
      <c r="I119" s="2" t="e">
        <f t="shared" si="10"/>
        <v>#VALUE!</v>
      </c>
      <c r="J119" s="2" t="e">
        <f t="shared" si="11"/>
        <v>#VALUE!</v>
      </c>
    </row>
    <row r="120" spans="2:10" x14ac:dyDescent="0.25">
      <c r="B120">
        <v>109</v>
      </c>
      <c r="C120" s="2" t="e">
        <f t="shared" si="8"/>
        <v>#VALUE!</v>
      </c>
      <c r="D120" s="2" t="e">
        <f>$C120*(Input!$D$6/100)/$G$5</f>
        <v>#VALUE!</v>
      </c>
      <c r="E120" s="2" t="e">
        <f t="shared" si="6"/>
        <v>#VALUE!</v>
      </c>
      <c r="F120" s="6" t="e">
        <f t="shared" si="9"/>
        <v>#VALUE!</v>
      </c>
      <c r="G120" s="2" t="e">
        <f t="shared" si="7"/>
        <v>#VALUE!</v>
      </c>
      <c r="I120" s="2" t="e">
        <f t="shared" si="10"/>
        <v>#VALUE!</v>
      </c>
      <c r="J120" s="2" t="e">
        <f t="shared" si="11"/>
        <v>#VALUE!</v>
      </c>
    </row>
    <row r="121" spans="2:10" x14ac:dyDescent="0.25">
      <c r="B121">
        <v>110</v>
      </c>
      <c r="C121" s="2" t="e">
        <f t="shared" si="8"/>
        <v>#VALUE!</v>
      </c>
      <c r="D121" s="2" t="e">
        <f>$C121*(Input!$D$6/100)/$G$5</f>
        <v>#VALUE!</v>
      </c>
      <c r="E121" s="2" t="e">
        <f t="shared" si="6"/>
        <v>#VALUE!</v>
      </c>
      <c r="F121" s="6" t="e">
        <f t="shared" si="9"/>
        <v>#VALUE!</v>
      </c>
      <c r="G121" s="2" t="e">
        <f t="shared" si="7"/>
        <v>#VALUE!</v>
      </c>
      <c r="I121" s="2" t="e">
        <f t="shared" si="10"/>
        <v>#VALUE!</v>
      </c>
      <c r="J121" s="2" t="e">
        <f t="shared" si="11"/>
        <v>#VALUE!</v>
      </c>
    </row>
    <row r="122" spans="2:10" x14ac:dyDescent="0.25">
      <c r="B122">
        <v>111</v>
      </c>
      <c r="C122" s="2" t="e">
        <f t="shared" si="8"/>
        <v>#VALUE!</v>
      </c>
      <c r="D122" s="2" t="e">
        <f>$C122*(Input!$D$6/100)/$G$5</f>
        <v>#VALUE!</v>
      </c>
      <c r="E122" s="2" t="e">
        <f t="shared" si="6"/>
        <v>#VALUE!</v>
      </c>
      <c r="F122" s="6" t="e">
        <f t="shared" si="9"/>
        <v>#VALUE!</v>
      </c>
      <c r="G122" s="2" t="e">
        <f t="shared" si="7"/>
        <v>#VALUE!</v>
      </c>
      <c r="I122" s="2" t="e">
        <f t="shared" si="10"/>
        <v>#VALUE!</v>
      </c>
      <c r="J122" s="2" t="e">
        <f t="shared" si="11"/>
        <v>#VALUE!</v>
      </c>
    </row>
    <row r="123" spans="2:10" x14ac:dyDescent="0.25">
      <c r="B123">
        <v>112</v>
      </c>
      <c r="C123" s="2" t="e">
        <f t="shared" si="8"/>
        <v>#VALUE!</v>
      </c>
      <c r="D123" s="2" t="e">
        <f>$C123*(Input!$D$6/100)/$G$5</f>
        <v>#VALUE!</v>
      </c>
      <c r="E123" s="2" t="e">
        <f t="shared" si="6"/>
        <v>#VALUE!</v>
      </c>
      <c r="F123" s="6" t="e">
        <f t="shared" si="9"/>
        <v>#VALUE!</v>
      </c>
      <c r="G123" s="2" t="e">
        <f t="shared" si="7"/>
        <v>#VALUE!</v>
      </c>
      <c r="I123" s="2" t="e">
        <f t="shared" si="10"/>
        <v>#VALUE!</v>
      </c>
      <c r="J123" s="2" t="e">
        <f t="shared" si="11"/>
        <v>#VALUE!</v>
      </c>
    </row>
    <row r="124" spans="2:10" x14ac:dyDescent="0.25">
      <c r="B124">
        <v>113</v>
      </c>
      <c r="C124" s="2" t="e">
        <f t="shared" si="8"/>
        <v>#VALUE!</v>
      </c>
      <c r="D124" s="2" t="e">
        <f>$C124*(Input!$D$6/100)/$G$5</f>
        <v>#VALUE!</v>
      </c>
      <c r="E124" s="2" t="e">
        <f t="shared" si="6"/>
        <v>#VALUE!</v>
      </c>
      <c r="F124" s="6" t="e">
        <f t="shared" si="9"/>
        <v>#VALUE!</v>
      </c>
      <c r="G124" s="2" t="e">
        <f t="shared" si="7"/>
        <v>#VALUE!</v>
      </c>
      <c r="I124" s="2" t="e">
        <f t="shared" si="10"/>
        <v>#VALUE!</v>
      </c>
      <c r="J124" s="2" t="e">
        <f t="shared" si="11"/>
        <v>#VALUE!</v>
      </c>
    </row>
    <row r="125" spans="2:10" x14ac:dyDescent="0.25">
      <c r="B125">
        <v>114</v>
      </c>
      <c r="C125" s="2" t="e">
        <f t="shared" si="8"/>
        <v>#VALUE!</v>
      </c>
      <c r="D125" s="2" t="e">
        <f>$C125*(Input!$D$6/100)/$G$5</f>
        <v>#VALUE!</v>
      </c>
      <c r="E125" s="2" t="e">
        <f t="shared" si="6"/>
        <v>#VALUE!</v>
      </c>
      <c r="F125" s="6" t="e">
        <f t="shared" si="9"/>
        <v>#VALUE!</v>
      </c>
      <c r="G125" s="2" t="e">
        <f t="shared" si="7"/>
        <v>#VALUE!</v>
      </c>
      <c r="I125" s="2" t="e">
        <f t="shared" si="10"/>
        <v>#VALUE!</v>
      </c>
      <c r="J125" s="2" t="e">
        <f t="shared" si="11"/>
        <v>#VALUE!</v>
      </c>
    </row>
    <row r="126" spans="2:10" x14ac:dyDescent="0.25">
      <c r="B126">
        <v>115</v>
      </c>
      <c r="C126" s="2" t="e">
        <f t="shared" si="8"/>
        <v>#VALUE!</v>
      </c>
      <c r="D126" s="2" t="e">
        <f>$C126*(Input!$D$6/100)/$G$5</f>
        <v>#VALUE!</v>
      </c>
      <c r="E126" s="2" t="e">
        <f t="shared" si="6"/>
        <v>#VALUE!</v>
      </c>
      <c r="F126" s="6" t="e">
        <f t="shared" si="9"/>
        <v>#VALUE!</v>
      </c>
      <c r="G126" s="2" t="e">
        <f t="shared" si="7"/>
        <v>#VALUE!</v>
      </c>
      <c r="I126" s="2" t="e">
        <f t="shared" si="10"/>
        <v>#VALUE!</v>
      </c>
      <c r="J126" s="2" t="e">
        <f t="shared" si="11"/>
        <v>#VALUE!</v>
      </c>
    </row>
    <row r="127" spans="2:10" x14ac:dyDescent="0.25">
      <c r="B127">
        <v>116</v>
      </c>
      <c r="C127" s="2" t="e">
        <f t="shared" si="8"/>
        <v>#VALUE!</v>
      </c>
      <c r="D127" s="2" t="e">
        <f>$C127*(Input!$D$6/100)/$G$5</f>
        <v>#VALUE!</v>
      </c>
      <c r="E127" s="2" t="e">
        <f t="shared" si="6"/>
        <v>#VALUE!</v>
      </c>
      <c r="F127" s="6" t="e">
        <f t="shared" si="9"/>
        <v>#VALUE!</v>
      </c>
      <c r="G127" s="2" t="e">
        <f t="shared" si="7"/>
        <v>#VALUE!</v>
      </c>
      <c r="I127" s="2" t="e">
        <f t="shared" si="10"/>
        <v>#VALUE!</v>
      </c>
      <c r="J127" s="2" t="e">
        <f t="shared" si="11"/>
        <v>#VALUE!</v>
      </c>
    </row>
    <row r="128" spans="2:10" x14ac:dyDescent="0.25">
      <c r="B128">
        <v>117</v>
      </c>
      <c r="C128" s="2" t="e">
        <f t="shared" si="8"/>
        <v>#VALUE!</v>
      </c>
      <c r="D128" s="2" t="e">
        <f>$C128*(Input!$D$6/100)/$G$5</f>
        <v>#VALUE!</v>
      </c>
      <c r="E128" s="2" t="e">
        <f t="shared" si="6"/>
        <v>#VALUE!</v>
      </c>
      <c r="F128" s="6" t="e">
        <f t="shared" si="9"/>
        <v>#VALUE!</v>
      </c>
      <c r="G128" s="2" t="e">
        <f t="shared" si="7"/>
        <v>#VALUE!</v>
      </c>
      <c r="I128" s="2" t="e">
        <f t="shared" si="10"/>
        <v>#VALUE!</v>
      </c>
      <c r="J128" s="2" t="e">
        <f t="shared" si="11"/>
        <v>#VALUE!</v>
      </c>
    </row>
    <row r="129" spans="2:10" x14ac:dyDescent="0.25">
      <c r="B129">
        <v>118</v>
      </c>
      <c r="C129" s="2" t="e">
        <f t="shared" si="8"/>
        <v>#VALUE!</v>
      </c>
      <c r="D129" s="2" t="e">
        <f>$C129*(Input!$D$6/100)/$G$5</f>
        <v>#VALUE!</v>
      </c>
      <c r="E129" s="2" t="e">
        <f t="shared" si="6"/>
        <v>#VALUE!</v>
      </c>
      <c r="F129" s="6" t="e">
        <f t="shared" si="9"/>
        <v>#VALUE!</v>
      </c>
      <c r="G129" s="2" t="e">
        <f t="shared" si="7"/>
        <v>#VALUE!</v>
      </c>
      <c r="I129" s="2" t="e">
        <f t="shared" si="10"/>
        <v>#VALUE!</v>
      </c>
      <c r="J129" s="2" t="e">
        <f t="shared" si="11"/>
        <v>#VALUE!</v>
      </c>
    </row>
    <row r="130" spans="2:10" x14ac:dyDescent="0.25">
      <c r="B130">
        <v>119</v>
      </c>
      <c r="C130" s="2" t="e">
        <f t="shared" si="8"/>
        <v>#VALUE!</v>
      </c>
      <c r="D130" s="2" t="e">
        <f>$C130*(Input!$D$6/100)/$G$5</f>
        <v>#VALUE!</v>
      </c>
      <c r="E130" s="2" t="e">
        <f t="shared" si="6"/>
        <v>#VALUE!</v>
      </c>
      <c r="F130" s="6" t="e">
        <f t="shared" si="9"/>
        <v>#VALUE!</v>
      </c>
      <c r="G130" s="2" t="e">
        <f t="shared" si="7"/>
        <v>#VALUE!</v>
      </c>
      <c r="I130" s="2" t="e">
        <f t="shared" si="10"/>
        <v>#VALUE!</v>
      </c>
      <c r="J130" s="2" t="e">
        <f t="shared" si="11"/>
        <v>#VALUE!</v>
      </c>
    </row>
    <row r="131" spans="2:10" x14ac:dyDescent="0.25">
      <c r="B131">
        <v>120</v>
      </c>
      <c r="C131" s="2" t="e">
        <f t="shared" si="8"/>
        <v>#VALUE!</v>
      </c>
      <c r="D131" s="2" t="e">
        <f>$C131*(Input!$D$6/100)/$G$5</f>
        <v>#VALUE!</v>
      </c>
      <c r="E131" s="2" t="e">
        <f t="shared" si="6"/>
        <v>#VALUE!</v>
      </c>
      <c r="F131" s="6" t="e">
        <f t="shared" si="9"/>
        <v>#VALUE!</v>
      </c>
      <c r="G131" s="2" t="e">
        <f t="shared" si="7"/>
        <v>#VALUE!</v>
      </c>
      <c r="I131" s="2" t="e">
        <f t="shared" si="10"/>
        <v>#VALUE!</v>
      </c>
      <c r="J131" s="2" t="e">
        <f t="shared" si="11"/>
        <v>#VALUE!</v>
      </c>
    </row>
    <row r="132" spans="2:10" x14ac:dyDescent="0.25">
      <c r="B132">
        <v>121</v>
      </c>
      <c r="C132" s="2" t="e">
        <f t="shared" si="8"/>
        <v>#VALUE!</v>
      </c>
      <c r="D132" s="2" t="e">
        <f>$C132*(Input!$D$6/100)/$G$5</f>
        <v>#VALUE!</v>
      </c>
      <c r="E132" s="2" t="e">
        <f t="shared" si="6"/>
        <v>#VALUE!</v>
      </c>
      <c r="F132" s="6" t="e">
        <f t="shared" si="9"/>
        <v>#VALUE!</v>
      </c>
      <c r="G132" s="2" t="e">
        <f t="shared" si="7"/>
        <v>#VALUE!</v>
      </c>
      <c r="I132" s="2" t="e">
        <f t="shared" si="10"/>
        <v>#VALUE!</v>
      </c>
      <c r="J132" s="2" t="e">
        <f t="shared" si="11"/>
        <v>#VALUE!</v>
      </c>
    </row>
    <row r="133" spans="2:10" x14ac:dyDescent="0.25">
      <c r="B133">
        <v>122</v>
      </c>
      <c r="C133" s="2" t="e">
        <f t="shared" si="8"/>
        <v>#VALUE!</v>
      </c>
      <c r="D133" s="2" t="e">
        <f>$C133*(Input!$D$6/100)/$G$5</f>
        <v>#VALUE!</v>
      </c>
      <c r="E133" s="2" t="e">
        <f t="shared" si="6"/>
        <v>#VALUE!</v>
      </c>
      <c r="F133" s="6" t="e">
        <f t="shared" si="9"/>
        <v>#VALUE!</v>
      </c>
      <c r="G133" s="2" t="e">
        <f t="shared" si="7"/>
        <v>#VALUE!</v>
      </c>
      <c r="I133" s="2" t="e">
        <f t="shared" si="10"/>
        <v>#VALUE!</v>
      </c>
      <c r="J133" s="2" t="e">
        <f t="shared" si="11"/>
        <v>#VALUE!</v>
      </c>
    </row>
    <row r="134" spans="2:10" x14ac:dyDescent="0.25">
      <c r="B134">
        <v>123</v>
      </c>
      <c r="C134" s="2" t="e">
        <f t="shared" si="8"/>
        <v>#VALUE!</v>
      </c>
      <c r="D134" s="2" t="e">
        <f>$C134*(Input!$D$6/100)/$G$5</f>
        <v>#VALUE!</v>
      </c>
      <c r="E134" s="2" t="e">
        <f t="shared" si="6"/>
        <v>#VALUE!</v>
      </c>
      <c r="F134" s="6" t="e">
        <f t="shared" si="9"/>
        <v>#VALUE!</v>
      </c>
      <c r="G134" s="2" t="e">
        <f t="shared" si="7"/>
        <v>#VALUE!</v>
      </c>
      <c r="I134" s="2" t="e">
        <f t="shared" si="10"/>
        <v>#VALUE!</v>
      </c>
      <c r="J134" s="2" t="e">
        <f t="shared" si="11"/>
        <v>#VALUE!</v>
      </c>
    </row>
    <row r="135" spans="2:10" x14ac:dyDescent="0.25">
      <c r="B135">
        <v>124</v>
      </c>
      <c r="C135" s="2" t="e">
        <f t="shared" si="8"/>
        <v>#VALUE!</v>
      </c>
      <c r="D135" s="2" t="e">
        <f>$C135*(Input!$D$6/100)/$G$5</f>
        <v>#VALUE!</v>
      </c>
      <c r="E135" s="2" t="e">
        <f t="shared" si="6"/>
        <v>#VALUE!</v>
      </c>
      <c r="F135" s="6" t="e">
        <f t="shared" si="9"/>
        <v>#VALUE!</v>
      </c>
      <c r="G135" s="2" t="e">
        <f t="shared" si="7"/>
        <v>#VALUE!</v>
      </c>
      <c r="I135" s="2" t="e">
        <f t="shared" si="10"/>
        <v>#VALUE!</v>
      </c>
      <c r="J135" s="2" t="e">
        <f t="shared" si="11"/>
        <v>#VALUE!</v>
      </c>
    </row>
    <row r="136" spans="2:10" x14ac:dyDescent="0.25">
      <c r="B136">
        <v>125</v>
      </c>
      <c r="C136" s="2" t="e">
        <f t="shared" si="8"/>
        <v>#VALUE!</v>
      </c>
      <c r="D136" s="2" t="e">
        <f>$C136*(Input!$D$6/100)/$G$5</f>
        <v>#VALUE!</v>
      </c>
      <c r="E136" s="2" t="e">
        <f t="shared" si="6"/>
        <v>#VALUE!</v>
      </c>
      <c r="F136" s="6" t="e">
        <f t="shared" si="9"/>
        <v>#VALUE!</v>
      </c>
      <c r="G136" s="2" t="e">
        <f t="shared" si="7"/>
        <v>#VALUE!</v>
      </c>
      <c r="I136" s="2" t="e">
        <f t="shared" si="10"/>
        <v>#VALUE!</v>
      </c>
      <c r="J136" s="2" t="e">
        <f t="shared" si="11"/>
        <v>#VALUE!</v>
      </c>
    </row>
    <row r="137" spans="2:10" x14ac:dyDescent="0.25">
      <c r="B137">
        <v>126</v>
      </c>
      <c r="C137" s="2" t="e">
        <f t="shared" si="8"/>
        <v>#VALUE!</v>
      </c>
      <c r="D137" s="2" t="e">
        <f>$C137*(Input!$D$6/100)/$G$5</f>
        <v>#VALUE!</v>
      </c>
      <c r="E137" s="2" t="e">
        <f t="shared" si="6"/>
        <v>#VALUE!</v>
      </c>
      <c r="F137" s="6" t="e">
        <f t="shared" si="9"/>
        <v>#VALUE!</v>
      </c>
      <c r="G137" s="2" t="e">
        <f t="shared" si="7"/>
        <v>#VALUE!</v>
      </c>
      <c r="I137" s="2" t="e">
        <f t="shared" si="10"/>
        <v>#VALUE!</v>
      </c>
      <c r="J137" s="2" t="e">
        <f t="shared" si="11"/>
        <v>#VALUE!</v>
      </c>
    </row>
    <row r="138" spans="2:10" x14ac:dyDescent="0.25">
      <c r="B138">
        <v>127</v>
      </c>
      <c r="C138" s="2" t="e">
        <f t="shared" si="8"/>
        <v>#VALUE!</v>
      </c>
      <c r="D138" s="2" t="e">
        <f>$C138*(Input!$D$6/100)/$G$5</f>
        <v>#VALUE!</v>
      </c>
      <c r="E138" s="2" t="e">
        <f t="shared" si="6"/>
        <v>#VALUE!</v>
      </c>
      <c r="F138" s="6" t="e">
        <f t="shared" si="9"/>
        <v>#VALUE!</v>
      </c>
      <c r="G138" s="2" t="e">
        <f t="shared" si="7"/>
        <v>#VALUE!</v>
      </c>
      <c r="I138" s="2" t="e">
        <f t="shared" si="10"/>
        <v>#VALUE!</v>
      </c>
      <c r="J138" s="2" t="e">
        <f t="shared" si="11"/>
        <v>#VALUE!</v>
      </c>
    </row>
    <row r="139" spans="2:10" x14ac:dyDescent="0.25">
      <c r="B139">
        <v>128</v>
      </c>
      <c r="C139" s="2" t="e">
        <f t="shared" si="8"/>
        <v>#VALUE!</v>
      </c>
      <c r="D139" s="2" t="e">
        <f>$C139*(Input!$D$6/100)/$G$5</f>
        <v>#VALUE!</v>
      </c>
      <c r="E139" s="2" t="e">
        <f t="shared" si="6"/>
        <v>#VALUE!</v>
      </c>
      <c r="F139" s="6" t="e">
        <f t="shared" si="9"/>
        <v>#VALUE!</v>
      </c>
      <c r="G139" s="2" t="e">
        <f t="shared" si="7"/>
        <v>#VALUE!</v>
      </c>
      <c r="I139" s="2" t="e">
        <f t="shared" si="10"/>
        <v>#VALUE!</v>
      </c>
      <c r="J139" s="2" t="e">
        <f t="shared" si="11"/>
        <v>#VALUE!</v>
      </c>
    </row>
    <row r="140" spans="2:10" x14ac:dyDescent="0.25">
      <c r="B140">
        <v>129</v>
      </c>
      <c r="C140" s="2" t="e">
        <f t="shared" si="8"/>
        <v>#VALUE!</v>
      </c>
      <c r="D140" s="2" t="e">
        <f>$C140*(Input!$D$6/100)/$G$5</f>
        <v>#VALUE!</v>
      </c>
      <c r="E140" s="2" t="e">
        <f t="shared" ref="E140:E203" si="12">($D140*(1-$G$8/100))</f>
        <v>#VALUE!</v>
      </c>
      <c r="F140" s="6" t="e">
        <f t="shared" si="9"/>
        <v>#VALUE!</v>
      </c>
      <c r="G140" s="2" t="e">
        <f t="shared" ref="G140:G203" si="13">F140+E140</f>
        <v>#VALUE!</v>
      </c>
      <c r="I140" s="2" t="e">
        <f t="shared" si="10"/>
        <v>#VALUE!</v>
      </c>
      <c r="J140" s="2" t="e">
        <f t="shared" si="11"/>
        <v>#VALUE!</v>
      </c>
    </row>
    <row r="141" spans="2:10" x14ac:dyDescent="0.25">
      <c r="B141">
        <v>130</v>
      </c>
      <c r="C141" s="2" t="e">
        <f t="shared" ref="C141:C204" si="14">C140-F140</f>
        <v>#VALUE!</v>
      </c>
      <c r="D141" s="2" t="e">
        <f>$C141*(Input!$D$6/100)/$G$5</f>
        <v>#VALUE!</v>
      </c>
      <c r="E141" s="2" t="e">
        <f t="shared" si="12"/>
        <v>#VALUE!</v>
      </c>
      <c r="F141" s="6" t="e">
        <f t="shared" ref="F141:F204" si="15">IF(ROUND(D141, 2)=0,0,$D$4-D141)</f>
        <v>#VALUE!</v>
      </c>
      <c r="G141" s="2" t="e">
        <f t="shared" si="13"/>
        <v>#VALUE!</v>
      </c>
      <c r="I141" s="2" t="e">
        <f t="shared" si="10"/>
        <v>#VALUE!</v>
      </c>
      <c r="J141" s="2" t="e">
        <f t="shared" si="11"/>
        <v>#VALUE!</v>
      </c>
    </row>
    <row r="142" spans="2:10" x14ac:dyDescent="0.25">
      <c r="B142">
        <v>131</v>
      </c>
      <c r="C142" s="2" t="e">
        <f t="shared" si="14"/>
        <v>#VALUE!</v>
      </c>
      <c r="D142" s="2" t="e">
        <f>$C142*(Input!$D$6/100)/$G$5</f>
        <v>#VALUE!</v>
      </c>
      <c r="E142" s="2" t="e">
        <f t="shared" si="12"/>
        <v>#VALUE!</v>
      </c>
      <c r="F142" s="6" t="e">
        <f t="shared" si="15"/>
        <v>#VALUE!</v>
      </c>
      <c r="G142" s="2" t="e">
        <f t="shared" si="13"/>
        <v>#VALUE!</v>
      </c>
      <c r="I142" s="2" t="e">
        <f t="shared" ref="I142:I205" si="16">I141+D142</f>
        <v>#VALUE!</v>
      </c>
      <c r="J142" s="2" t="e">
        <f t="shared" ref="J142:J205" si="17">J141+E142</f>
        <v>#VALUE!</v>
      </c>
    </row>
    <row r="143" spans="2:10" x14ac:dyDescent="0.25">
      <c r="B143">
        <v>132</v>
      </c>
      <c r="C143" s="2" t="e">
        <f t="shared" si="14"/>
        <v>#VALUE!</v>
      </c>
      <c r="D143" s="2" t="e">
        <f>$C143*(Input!$D$6/100)/$G$5</f>
        <v>#VALUE!</v>
      </c>
      <c r="E143" s="2" t="e">
        <f t="shared" si="12"/>
        <v>#VALUE!</v>
      </c>
      <c r="F143" s="6" t="e">
        <f t="shared" si="15"/>
        <v>#VALUE!</v>
      </c>
      <c r="G143" s="2" t="e">
        <f t="shared" si="13"/>
        <v>#VALUE!</v>
      </c>
      <c r="I143" s="2" t="e">
        <f t="shared" si="16"/>
        <v>#VALUE!</v>
      </c>
      <c r="J143" s="2" t="e">
        <f t="shared" si="17"/>
        <v>#VALUE!</v>
      </c>
    </row>
    <row r="144" spans="2:10" x14ac:dyDescent="0.25">
      <c r="B144">
        <v>133</v>
      </c>
      <c r="C144" s="2" t="e">
        <f t="shared" si="14"/>
        <v>#VALUE!</v>
      </c>
      <c r="D144" s="2" t="e">
        <f>$C144*(Input!$D$6/100)/$G$5</f>
        <v>#VALUE!</v>
      </c>
      <c r="E144" s="2" t="e">
        <f t="shared" si="12"/>
        <v>#VALUE!</v>
      </c>
      <c r="F144" s="6" t="e">
        <f t="shared" si="15"/>
        <v>#VALUE!</v>
      </c>
      <c r="G144" s="2" t="e">
        <f t="shared" si="13"/>
        <v>#VALUE!</v>
      </c>
      <c r="I144" s="2" t="e">
        <f t="shared" si="16"/>
        <v>#VALUE!</v>
      </c>
      <c r="J144" s="2" t="e">
        <f t="shared" si="17"/>
        <v>#VALUE!</v>
      </c>
    </row>
    <row r="145" spans="2:10" x14ac:dyDescent="0.25">
      <c r="B145">
        <v>134</v>
      </c>
      <c r="C145" s="2" t="e">
        <f t="shared" si="14"/>
        <v>#VALUE!</v>
      </c>
      <c r="D145" s="2" t="e">
        <f>$C145*(Input!$D$6/100)/$G$5</f>
        <v>#VALUE!</v>
      </c>
      <c r="E145" s="2" t="e">
        <f t="shared" si="12"/>
        <v>#VALUE!</v>
      </c>
      <c r="F145" s="6" t="e">
        <f t="shared" si="15"/>
        <v>#VALUE!</v>
      </c>
      <c r="G145" s="2" t="e">
        <f t="shared" si="13"/>
        <v>#VALUE!</v>
      </c>
      <c r="I145" s="2" t="e">
        <f t="shared" si="16"/>
        <v>#VALUE!</v>
      </c>
      <c r="J145" s="2" t="e">
        <f t="shared" si="17"/>
        <v>#VALUE!</v>
      </c>
    </row>
    <row r="146" spans="2:10" x14ac:dyDescent="0.25">
      <c r="B146">
        <v>135</v>
      </c>
      <c r="C146" s="2" t="e">
        <f t="shared" si="14"/>
        <v>#VALUE!</v>
      </c>
      <c r="D146" s="2" t="e">
        <f>$C146*(Input!$D$6/100)/$G$5</f>
        <v>#VALUE!</v>
      </c>
      <c r="E146" s="2" t="e">
        <f t="shared" si="12"/>
        <v>#VALUE!</v>
      </c>
      <c r="F146" s="6" t="e">
        <f t="shared" si="15"/>
        <v>#VALUE!</v>
      </c>
      <c r="G146" s="2" t="e">
        <f t="shared" si="13"/>
        <v>#VALUE!</v>
      </c>
      <c r="I146" s="2" t="e">
        <f t="shared" si="16"/>
        <v>#VALUE!</v>
      </c>
      <c r="J146" s="2" t="e">
        <f t="shared" si="17"/>
        <v>#VALUE!</v>
      </c>
    </row>
    <row r="147" spans="2:10" x14ac:dyDescent="0.25">
      <c r="B147">
        <v>136</v>
      </c>
      <c r="C147" s="2" t="e">
        <f t="shared" si="14"/>
        <v>#VALUE!</v>
      </c>
      <c r="D147" s="2" t="e">
        <f>$C147*(Input!$D$6/100)/$G$5</f>
        <v>#VALUE!</v>
      </c>
      <c r="E147" s="2" t="e">
        <f t="shared" si="12"/>
        <v>#VALUE!</v>
      </c>
      <c r="F147" s="6" t="e">
        <f t="shared" si="15"/>
        <v>#VALUE!</v>
      </c>
      <c r="G147" s="2" t="e">
        <f t="shared" si="13"/>
        <v>#VALUE!</v>
      </c>
      <c r="I147" s="2" t="e">
        <f t="shared" si="16"/>
        <v>#VALUE!</v>
      </c>
      <c r="J147" s="2" t="e">
        <f t="shared" si="17"/>
        <v>#VALUE!</v>
      </c>
    </row>
    <row r="148" spans="2:10" x14ac:dyDescent="0.25">
      <c r="B148">
        <v>137</v>
      </c>
      <c r="C148" s="2" t="e">
        <f t="shared" si="14"/>
        <v>#VALUE!</v>
      </c>
      <c r="D148" s="2" t="e">
        <f>$C148*(Input!$D$6/100)/$G$5</f>
        <v>#VALUE!</v>
      </c>
      <c r="E148" s="2" t="e">
        <f t="shared" si="12"/>
        <v>#VALUE!</v>
      </c>
      <c r="F148" s="6" t="e">
        <f t="shared" si="15"/>
        <v>#VALUE!</v>
      </c>
      <c r="G148" s="2" t="e">
        <f t="shared" si="13"/>
        <v>#VALUE!</v>
      </c>
      <c r="I148" s="2" t="e">
        <f t="shared" si="16"/>
        <v>#VALUE!</v>
      </c>
      <c r="J148" s="2" t="e">
        <f t="shared" si="17"/>
        <v>#VALUE!</v>
      </c>
    </row>
    <row r="149" spans="2:10" x14ac:dyDescent="0.25">
      <c r="B149">
        <v>138</v>
      </c>
      <c r="C149" s="2" t="e">
        <f t="shared" si="14"/>
        <v>#VALUE!</v>
      </c>
      <c r="D149" s="2" t="e">
        <f>$C149*(Input!$D$6/100)/$G$5</f>
        <v>#VALUE!</v>
      </c>
      <c r="E149" s="2" t="e">
        <f t="shared" si="12"/>
        <v>#VALUE!</v>
      </c>
      <c r="F149" s="6" t="e">
        <f t="shared" si="15"/>
        <v>#VALUE!</v>
      </c>
      <c r="G149" s="2" t="e">
        <f t="shared" si="13"/>
        <v>#VALUE!</v>
      </c>
      <c r="I149" s="2" t="e">
        <f t="shared" si="16"/>
        <v>#VALUE!</v>
      </c>
      <c r="J149" s="2" t="e">
        <f t="shared" si="17"/>
        <v>#VALUE!</v>
      </c>
    </row>
    <row r="150" spans="2:10" x14ac:dyDescent="0.25">
      <c r="B150">
        <v>139</v>
      </c>
      <c r="C150" s="2" t="e">
        <f t="shared" si="14"/>
        <v>#VALUE!</v>
      </c>
      <c r="D150" s="2" t="e">
        <f>$C150*(Input!$D$6/100)/$G$5</f>
        <v>#VALUE!</v>
      </c>
      <c r="E150" s="2" t="e">
        <f t="shared" si="12"/>
        <v>#VALUE!</v>
      </c>
      <c r="F150" s="6" t="e">
        <f t="shared" si="15"/>
        <v>#VALUE!</v>
      </c>
      <c r="G150" s="2" t="e">
        <f t="shared" si="13"/>
        <v>#VALUE!</v>
      </c>
      <c r="I150" s="2" t="e">
        <f t="shared" si="16"/>
        <v>#VALUE!</v>
      </c>
      <c r="J150" s="2" t="e">
        <f t="shared" si="17"/>
        <v>#VALUE!</v>
      </c>
    </row>
    <row r="151" spans="2:10" x14ac:dyDescent="0.25">
      <c r="B151">
        <v>140</v>
      </c>
      <c r="C151" s="2" t="e">
        <f t="shared" si="14"/>
        <v>#VALUE!</v>
      </c>
      <c r="D151" s="2" t="e">
        <f>$C151*(Input!$D$6/100)/$G$5</f>
        <v>#VALUE!</v>
      </c>
      <c r="E151" s="2" t="e">
        <f t="shared" si="12"/>
        <v>#VALUE!</v>
      </c>
      <c r="F151" s="6" t="e">
        <f t="shared" si="15"/>
        <v>#VALUE!</v>
      </c>
      <c r="G151" s="2" t="e">
        <f t="shared" si="13"/>
        <v>#VALUE!</v>
      </c>
      <c r="I151" s="2" t="e">
        <f t="shared" si="16"/>
        <v>#VALUE!</v>
      </c>
      <c r="J151" s="2" t="e">
        <f t="shared" si="17"/>
        <v>#VALUE!</v>
      </c>
    </row>
    <row r="152" spans="2:10" x14ac:dyDescent="0.25">
      <c r="B152">
        <v>141</v>
      </c>
      <c r="C152" s="2" t="e">
        <f t="shared" si="14"/>
        <v>#VALUE!</v>
      </c>
      <c r="D152" s="2" t="e">
        <f>$C152*(Input!$D$6/100)/$G$5</f>
        <v>#VALUE!</v>
      </c>
      <c r="E152" s="2" t="e">
        <f t="shared" si="12"/>
        <v>#VALUE!</v>
      </c>
      <c r="F152" s="6" t="e">
        <f t="shared" si="15"/>
        <v>#VALUE!</v>
      </c>
      <c r="G152" s="2" t="e">
        <f t="shared" si="13"/>
        <v>#VALUE!</v>
      </c>
      <c r="I152" s="2" t="e">
        <f t="shared" si="16"/>
        <v>#VALUE!</v>
      </c>
      <c r="J152" s="2" t="e">
        <f t="shared" si="17"/>
        <v>#VALUE!</v>
      </c>
    </row>
    <row r="153" spans="2:10" x14ac:dyDescent="0.25">
      <c r="B153">
        <v>142</v>
      </c>
      <c r="C153" s="2" t="e">
        <f t="shared" si="14"/>
        <v>#VALUE!</v>
      </c>
      <c r="D153" s="2" t="e">
        <f>$C153*(Input!$D$6/100)/$G$5</f>
        <v>#VALUE!</v>
      </c>
      <c r="E153" s="2" t="e">
        <f t="shared" si="12"/>
        <v>#VALUE!</v>
      </c>
      <c r="F153" s="6" t="e">
        <f t="shared" si="15"/>
        <v>#VALUE!</v>
      </c>
      <c r="G153" s="2" t="e">
        <f t="shared" si="13"/>
        <v>#VALUE!</v>
      </c>
      <c r="I153" s="2" t="e">
        <f t="shared" si="16"/>
        <v>#VALUE!</v>
      </c>
      <c r="J153" s="2" t="e">
        <f t="shared" si="17"/>
        <v>#VALUE!</v>
      </c>
    </row>
    <row r="154" spans="2:10" x14ac:dyDescent="0.25">
      <c r="B154">
        <v>143</v>
      </c>
      <c r="C154" s="2" t="e">
        <f t="shared" si="14"/>
        <v>#VALUE!</v>
      </c>
      <c r="D154" s="2" t="e">
        <f>$C154*(Input!$D$6/100)/$G$5</f>
        <v>#VALUE!</v>
      </c>
      <c r="E154" s="2" t="e">
        <f t="shared" si="12"/>
        <v>#VALUE!</v>
      </c>
      <c r="F154" s="6" t="e">
        <f t="shared" si="15"/>
        <v>#VALUE!</v>
      </c>
      <c r="G154" s="2" t="e">
        <f t="shared" si="13"/>
        <v>#VALUE!</v>
      </c>
      <c r="I154" s="2" t="e">
        <f t="shared" si="16"/>
        <v>#VALUE!</v>
      </c>
      <c r="J154" s="2" t="e">
        <f t="shared" si="17"/>
        <v>#VALUE!</v>
      </c>
    </row>
    <row r="155" spans="2:10" x14ac:dyDescent="0.25">
      <c r="B155">
        <v>144</v>
      </c>
      <c r="C155" s="2" t="e">
        <f t="shared" si="14"/>
        <v>#VALUE!</v>
      </c>
      <c r="D155" s="2" t="e">
        <f>$C155*(Input!$D$6/100)/$G$5</f>
        <v>#VALUE!</v>
      </c>
      <c r="E155" s="2" t="e">
        <f t="shared" si="12"/>
        <v>#VALUE!</v>
      </c>
      <c r="F155" s="6" t="e">
        <f t="shared" si="15"/>
        <v>#VALUE!</v>
      </c>
      <c r="G155" s="2" t="e">
        <f t="shared" si="13"/>
        <v>#VALUE!</v>
      </c>
      <c r="I155" s="2" t="e">
        <f t="shared" si="16"/>
        <v>#VALUE!</v>
      </c>
      <c r="J155" s="2" t="e">
        <f t="shared" si="17"/>
        <v>#VALUE!</v>
      </c>
    </row>
    <row r="156" spans="2:10" x14ac:dyDescent="0.25">
      <c r="B156">
        <v>145</v>
      </c>
      <c r="C156" s="2" t="e">
        <f t="shared" si="14"/>
        <v>#VALUE!</v>
      </c>
      <c r="D156" s="2" t="e">
        <f>$C156*(Input!$D$6/100)/$G$5</f>
        <v>#VALUE!</v>
      </c>
      <c r="E156" s="2" t="e">
        <f t="shared" si="12"/>
        <v>#VALUE!</v>
      </c>
      <c r="F156" s="6" t="e">
        <f t="shared" si="15"/>
        <v>#VALUE!</v>
      </c>
      <c r="G156" s="2" t="e">
        <f t="shared" si="13"/>
        <v>#VALUE!</v>
      </c>
      <c r="I156" s="2" t="e">
        <f t="shared" si="16"/>
        <v>#VALUE!</v>
      </c>
      <c r="J156" s="2" t="e">
        <f t="shared" si="17"/>
        <v>#VALUE!</v>
      </c>
    </row>
    <row r="157" spans="2:10" x14ac:dyDescent="0.25">
      <c r="B157">
        <v>146</v>
      </c>
      <c r="C157" s="2" t="e">
        <f t="shared" si="14"/>
        <v>#VALUE!</v>
      </c>
      <c r="D157" s="2" t="e">
        <f>$C157*(Input!$D$6/100)/$G$5</f>
        <v>#VALUE!</v>
      </c>
      <c r="E157" s="2" t="e">
        <f t="shared" si="12"/>
        <v>#VALUE!</v>
      </c>
      <c r="F157" s="6" t="e">
        <f t="shared" si="15"/>
        <v>#VALUE!</v>
      </c>
      <c r="G157" s="2" t="e">
        <f t="shared" si="13"/>
        <v>#VALUE!</v>
      </c>
      <c r="I157" s="2" t="e">
        <f t="shared" si="16"/>
        <v>#VALUE!</v>
      </c>
      <c r="J157" s="2" t="e">
        <f t="shared" si="17"/>
        <v>#VALUE!</v>
      </c>
    </row>
    <row r="158" spans="2:10" x14ac:dyDescent="0.25">
      <c r="B158">
        <v>147</v>
      </c>
      <c r="C158" s="2" t="e">
        <f t="shared" si="14"/>
        <v>#VALUE!</v>
      </c>
      <c r="D158" s="2" t="e">
        <f>$C158*(Input!$D$6/100)/$G$5</f>
        <v>#VALUE!</v>
      </c>
      <c r="E158" s="2" t="e">
        <f t="shared" si="12"/>
        <v>#VALUE!</v>
      </c>
      <c r="F158" s="6" t="e">
        <f t="shared" si="15"/>
        <v>#VALUE!</v>
      </c>
      <c r="G158" s="2" t="e">
        <f t="shared" si="13"/>
        <v>#VALUE!</v>
      </c>
      <c r="I158" s="2" t="e">
        <f t="shared" si="16"/>
        <v>#VALUE!</v>
      </c>
      <c r="J158" s="2" t="e">
        <f t="shared" si="17"/>
        <v>#VALUE!</v>
      </c>
    </row>
    <row r="159" spans="2:10" x14ac:dyDescent="0.25">
      <c r="B159">
        <v>148</v>
      </c>
      <c r="C159" s="2" t="e">
        <f t="shared" si="14"/>
        <v>#VALUE!</v>
      </c>
      <c r="D159" s="2" t="e">
        <f>$C159*(Input!$D$6/100)/$G$5</f>
        <v>#VALUE!</v>
      </c>
      <c r="E159" s="2" t="e">
        <f t="shared" si="12"/>
        <v>#VALUE!</v>
      </c>
      <c r="F159" s="6" t="e">
        <f t="shared" si="15"/>
        <v>#VALUE!</v>
      </c>
      <c r="G159" s="2" t="e">
        <f t="shared" si="13"/>
        <v>#VALUE!</v>
      </c>
      <c r="I159" s="2" t="e">
        <f t="shared" si="16"/>
        <v>#VALUE!</v>
      </c>
      <c r="J159" s="2" t="e">
        <f t="shared" si="17"/>
        <v>#VALUE!</v>
      </c>
    </row>
    <row r="160" spans="2:10" x14ac:dyDescent="0.25">
      <c r="B160">
        <v>149</v>
      </c>
      <c r="C160" s="2" t="e">
        <f t="shared" si="14"/>
        <v>#VALUE!</v>
      </c>
      <c r="D160" s="2" t="e">
        <f>$C160*(Input!$D$6/100)/$G$5</f>
        <v>#VALUE!</v>
      </c>
      <c r="E160" s="2" t="e">
        <f t="shared" si="12"/>
        <v>#VALUE!</v>
      </c>
      <c r="F160" s="6" t="e">
        <f t="shared" si="15"/>
        <v>#VALUE!</v>
      </c>
      <c r="G160" s="2" t="e">
        <f t="shared" si="13"/>
        <v>#VALUE!</v>
      </c>
      <c r="I160" s="2" t="e">
        <f t="shared" si="16"/>
        <v>#VALUE!</v>
      </c>
      <c r="J160" s="2" t="e">
        <f t="shared" si="17"/>
        <v>#VALUE!</v>
      </c>
    </row>
    <row r="161" spans="2:10" x14ac:dyDescent="0.25">
      <c r="B161">
        <v>150</v>
      </c>
      <c r="C161" s="2" t="e">
        <f t="shared" si="14"/>
        <v>#VALUE!</v>
      </c>
      <c r="D161" s="2" t="e">
        <f>$C161*(Input!$D$6/100)/$G$5</f>
        <v>#VALUE!</v>
      </c>
      <c r="E161" s="2" t="e">
        <f t="shared" si="12"/>
        <v>#VALUE!</v>
      </c>
      <c r="F161" s="6" t="e">
        <f t="shared" si="15"/>
        <v>#VALUE!</v>
      </c>
      <c r="G161" s="2" t="e">
        <f t="shared" si="13"/>
        <v>#VALUE!</v>
      </c>
      <c r="I161" s="2" t="e">
        <f t="shared" si="16"/>
        <v>#VALUE!</v>
      </c>
      <c r="J161" s="2" t="e">
        <f t="shared" si="17"/>
        <v>#VALUE!</v>
      </c>
    </row>
    <row r="162" spans="2:10" x14ac:dyDescent="0.25">
      <c r="B162">
        <v>151</v>
      </c>
      <c r="C162" s="2" t="e">
        <f t="shared" si="14"/>
        <v>#VALUE!</v>
      </c>
      <c r="D162" s="2" t="e">
        <f>$C162*(Input!$D$6/100)/$G$5</f>
        <v>#VALUE!</v>
      </c>
      <c r="E162" s="2" t="e">
        <f t="shared" si="12"/>
        <v>#VALUE!</v>
      </c>
      <c r="F162" s="6" t="e">
        <f t="shared" si="15"/>
        <v>#VALUE!</v>
      </c>
      <c r="G162" s="2" t="e">
        <f t="shared" si="13"/>
        <v>#VALUE!</v>
      </c>
      <c r="I162" s="2" t="e">
        <f t="shared" si="16"/>
        <v>#VALUE!</v>
      </c>
      <c r="J162" s="2" t="e">
        <f t="shared" si="17"/>
        <v>#VALUE!</v>
      </c>
    </row>
    <row r="163" spans="2:10" x14ac:dyDescent="0.25">
      <c r="B163">
        <v>152</v>
      </c>
      <c r="C163" s="2" t="e">
        <f t="shared" si="14"/>
        <v>#VALUE!</v>
      </c>
      <c r="D163" s="2" t="e">
        <f>$C163*(Input!$D$6/100)/$G$5</f>
        <v>#VALUE!</v>
      </c>
      <c r="E163" s="2" t="e">
        <f t="shared" si="12"/>
        <v>#VALUE!</v>
      </c>
      <c r="F163" s="6" t="e">
        <f t="shared" si="15"/>
        <v>#VALUE!</v>
      </c>
      <c r="G163" s="2" t="e">
        <f t="shared" si="13"/>
        <v>#VALUE!</v>
      </c>
      <c r="I163" s="2" t="e">
        <f t="shared" si="16"/>
        <v>#VALUE!</v>
      </c>
      <c r="J163" s="2" t="e">
        <f t="shared" si="17"/>
        <v>#VALUE!</v>
      </c>
    </row>
    <row r="164" spans="2:10" x14ac:dyDescent="0.25">
      <c r="B164">
        <v>153</v>
      </c>
      <c r="C164" s="2" t="e">
        <f t="shared" si="14"/>
        <v>#VALUE!</v>
      </c>
      <c r="D164" s="2" t="e">
        <f>$C164*(Input!$D$6/100)/$G$5</f>
        <v>#VALUE!</v>
      </c>
      <c r="E164" s="2" t="e">
        <f t="shared" si="12"/>
        <v>#VALUE!</v>
      </c>
      <c r="F164" s="6" t="e">
        <f t="shared" si="15"/>
        <v>#VALUE!</v>
      </c>
      <c r="G164" s="2" t="e">
        <f t="shared" si="13"/>
        <v>#VALUE!</v>
      </c>
      <c r="I164" s="2" t="e">
        <f t="shared" si="16"/>
        <v>#VALUE!</v>
      </c>
      <c r="J164" s="2" t="e">
        <f t="shared" si="17"/>
        <v>#VALUE!</v>
      </c>
    </row>
    <row r="165" spans="2:10" x14ac:dyDescent="0.25">
      <c r="B165">
        <v>154</v>
      </c>
      <c r="C165" s="2" t="e">
        <f t="shared" si="14"/>
        <v>#VALUE!</v>
      </c>
      <c r="D165" s="2" t="e">
        <f>$C165*(Input!$D$6/100)/$G$5</f>
        <v>#VALUE!</v>
      </c>
      <c r="E165" s="2" t="e">
        <f t="shared" si="12"/>
        <v>#VALUE!</v>
      </c>
      <c r="F165" s="6" t="e">
        <f t="shared" si="15"/>
        <v>#VALUE!</v>
      </c>
      <c r="G165" s="2" t="e">
        <f t="shared" si="13"/>
        <v>#VALUE!</v>
      </c>
      <c r="I165" s="2" t="e">
        <f t="shared" si="16"/>
        <v>#VALUE!</v>
      </c>
      <c r="J165" s="2" t="e">
        <f t="shared" si="17"/>
        <v>#VALUE!</v>
      </c>
    </row>
    <row r="166" spans="2:10" x14ac:dyDescent="0.25">
      <c r="B166">
        <v>155</v>
      </c>
      <c r="C166" s="2" t="e">
        <f t="shared" si="14"/>
        <v>#VALUE!</v>
      </c>
      <c r="D166" s="2" t="e">
        <f>$C166*(Input!$D$6/100)/$G$5</f>
        <v>#VALUE!</v>
      </c>
      <c r="E166" s="2" t="e">
        <f t="shared" si="12"/>
        <v>#VALUE!</v>
      </c>
      <c r="F166" s="6" t="e">
        <f t="shared" si="15"/>
        <v>#VALUE!</v>
      </c>
      <c r="G166" s="2" t="e">
        <f t="shared" si="13"/>
        <v>#VALUE!</v>
      </c>
      <c r="I166" s="2" t="e">
        <f t="shared" si="16"/>
        <v>#VALUE!</v>
      </c>
      <c r="J166" s="2" t="e">
        <f t="shared" si="17"/>
        <v>#VALUE!</v>
      </c>
    </row>
    <row r="167" spans="2:10" x14ac:dyDescent="0.25">
      <c r="B167">
        <v>156</v>
      </c>
      <c r="C167" s="2" t="e">
        <f t="shared" si="14"/>
        <v>#VALUE!</v>
      </c>
      <c r="D167" s="2" t="e">
        <f>$C167*(Input!$D$6/100)/$G$5</f>
        <v>#VALUE!</v>
      </c>
      <c r="E167" s="2" t="e">
        <f t="shared" si="12"/>
        <v>#VALUE!</v>
      </c>
      <c r="F167" s="6" t="e">
        <f t="shared" si="15"/>
        <v>#VALUE!</v>
      </c>
      <c r="G167" s="2" t="e">
        <f t="shared" si="13"/>
        <v>#VALUE!</v>
      </c>
      <c r="I167" s="2" t="e">
        <f t="shared" si="16"/>
        <v>#VALUE!</v>
      </c>
      <c r="J167" s="2" t="e">
        <f t="shared" si="17"/>
        <v>#VALUE!</v>
      </c>
    </row>
    <row r="168" spans="2:10" x14ac:dyDescent="0.25">
      <c r="B168">
        <v>157</v>
      </c>
      <c r="C168" s="2" t="e">
        <f t="shared" si="14"/>
        <v>#VALUE!</v>
      </c>
      <c r="D168" s="2" t="e">
        <f>$C168*(Input!$D$6/100)/$G$5</f>
        <v>#VALUE!</v>
      </c>
      <c r="E168" s="2" t="e">
        <f t="shared" si="12"/>
        <v>#VALUE!</v>
      </c>
      <c r="F168" s="6" t="e">
        <f t="shared" si="15"/>
        <v>#VALUE!</v>
      </c>
      <c r="G168" s="2" t="e">
        <f t="shared" si="13"/>
        <v>#VALUE!</v>
      </c>
      <c r="I168" s="2" t="e">
        <f t="shared" si="16"/>
        <v>#VALUE!</v>
      </c>
      <c r="J168" s="2" t="e">
        <f t="shared" si="17"/>
        <v>#VALUE!</v>
      </c>
    </row>
    <row r="169" spans="2:10" x14ac:dyDescent="0.25">
      <c r="B169">
        <v>158</v>
      </c>
      <c r="C169" s="2" t="e">
        <f t="shared" si="14"/>
        <v>#VALUE!</v>
      </c>
      <c r="D169" s="2" t="e">
        <f>$C169*(Input!$D$6/100)/$G$5</f>
        <v>#VALUE!</v>
      </c>
      <c r="E169" s="2" t="e">
        <f t="shared" si="12"/>
        <v>#VALUE!</v>
      </c>
      <c r="F169" s="6" t="e">
        <f t="shared" si="15"/>
        <v>#VALUE!</v>
      </c>
      <c r="G169" s="2" t="e">
        <f t="shared" si="13"/>
        <v>#VALUE!</v>
      </c>
      <c r="I169" s="2" t="e">
        <f t="shared" si="16"/>
        <v>#VALUE!</v>
      </c>
      <c r="J169" s="2" t="e">
        <f t="shared" si="17"/>
        <v>#VALUE!</v>
      </c>
    </row>
    <row r="170" spans="2:10" x14ac:dyDescent="0.25">
      <c r="B170">
        <v>159</v>
      </c>
      <c r="C170" s="2" t="e">
        <f t="shared" si="14"/>
        <v>#VALUE!</v>
      </c>
      <c r="D170" s="2" t="e">
        <f>$C170*(Input!$D$6/100)/$G$5</f>
        <v>#VALUE!</v>
      </c>
      <c r="E170" s="2" t="e">
        <f t="shared" si="12"/>
        <v>#VALUE!</v>
      </c>
      <c r="F170" s="6" t="e">
        <f t="shared" si="15"/>
        <v>#VALUE!</v>
      </c>
      <c r="G170" s="2" t="e">
        <f t="shared" si="13"/>
        <v>#VALUE!</v>
      </c>
      <c r="I170" s="2" t="e">
        <f t="shared" si="16"/>
        <v>#VALUE!</v>
      </c>
      <c r="J170" s="2" t="e">
        <f t="shared" si="17"/>
        <v>#VALUE!</v>
      </c>
    </row>
    <row r="171" spans="2:10" x14ac:dyDescent="0.25">
      <c r="B171">
        <v>160</v>
      </c>
      <c r="C171" s="2" t="e">
        <f t="shared" si="14"/>
        <v>#VALUE!</v>
      </c>
      <c r="D171" s="2" t="e">
        <f>$C171*(Input!$D$6/100)/$G$5</f>
        <v>#VALUE!</v>
      </c>
      <c r="E171" s="2" t="e">
        <f t="shared" si="12"/>
        <v>#VALUE!</v>
      </c>
      <c r="F171" s="6" t="e">
        <f t="shared" si="15"/>
        <v>#VALUE!</v>
      </c>
      <c r="G171" s="2" t="e">
        <f t="shared" si="13"/>
        <v>#VALUE!</v>
      </c>
      <c r="I171" s="2" t="e">
        <f t="shared" si="16"/>
        <v>#VALUE!</v>
      </c>
      <c r="J171" s="2" t="e">
        <f t="shared" si="17"/>
        <v>#VALUE!</v>
      </c>
    </row>
    <row r="172" spans="2:10" x14ac:dyDescent="0.25">
      <c r="B172">
        <v>161</v>
      </c>
      <c r="C172" s="2" t="e">
        <f t="shared" si="14"/>
        <v>#VALUE!</v>
      </c>
      <c r="D172" s="2" t="e">
        <f>$C172*(Input!$D$6/100)/$G$5</f>
        <v>#VALUE!</v>
      </c>
      <c r="E172" s="2" t="e">
        <f t="shared" si="12"/>
        <v>#VALUE!</v>
      </c>
      <c r="F172" s="6" t="e">
        <f t="shared" si="15"/>
        <v>#VALUE!</v>
      </c>
      <c r="G172" s="2" t="e">
        <f t="shared" si="13"/>
        <v>#VALUE!</v>
      </c>
      <c r="I172" s="2" t="e">
        <f t="shared" si="16"/>
        <v>#VALUE!</v>
      </c>
      <c r="J172" s="2" t="e">
        <f t="shared" si="17"/>
        <v>#VALUE!</v>
      </c>
    </row>
    <row r="173" spans="2:10" x14ac:dyDescent="0.25">
      <c r="B173">
        <v>162</v>
      </c>
      <c r="C173" s="2" t="e">
        <f t="shared" si="14"/>
        <v>#VALUE!</v>
      </c>
      <c r="D173" s="2" t="e">
        <f>$C173*(Input!$D$6/100)/$G$5</f>
        <v>#VALUE!</v>
      </c>
      <c r="E173" s="2" t="e">
        <f t="shared" si="12"/>
        <v>#VALUE!</v>
      </c>
      <c r="F173" s="6" t="e">
        <f t="shared" si="15"/>
        <v>#VALUE!</v>
      </c>
      <c r="G173" s="2" t="e">
        <f t="shared" si="13"/>
        <v>#VALUE!</v>
      </c>
      <c r="I173" s="2" t="e">
        <f t="shared" si="16"/>
        <v>#VALUE!</v>
      </c>
      <c r="J173" s="2" t="e">
        <f t="shared" si="17"/>
        <v>#VALUE!</v>
      </c>
    </row>
    <row r="174" spans="2:10" x14ac:dyDescent="0.25">
      <c r="B174">
        <v>163</v>
      </c>
      <c r="C174" s="2" t="e">
        <f t="shared" si="14"/>
        <v>#VALUE!</v>
      </c>
      <c r="D174" s="2" t="e">
        <f>$C174*(Input!$D$6/100)/$G$5</f>
        <v>#VALUE!</v>
      </c>
      <c r="E174" s="2" t="e">
        <f t="shared" si="12"/>
        <v>#VALUE!</v>
      </c>
      <c r="F174" s="6" t="e">
        <f t="shared" si="15"/>
        <v>#VALUE!</v>
      </c>
      <c r="G174" s="2" t="e">
        <f t="shared" si="13"/>
        <v>#VALUE!</v>
      </c>
      <c r="I174" s="2" t="e">
        <f t="shared" si="16"/>
        <v>#VALUE!</v>
      </c>
      <c r="J174" s="2" t="e">
        <f t="shared" si="17"/>
        <v>#VALUE!</v>
      </c>
    </row>
    <row r="175" spans="2:10" x14ac:dyDescent="0.25">
      <c r="B175">
        <v>164</v>
      </c>
      <c r="C175" s="2" t="e">
        <f t="shared" si="14"/>
        <v>#VALUE!</v>
      </c>
      <c r="D175" s="2" t="e">
        <f>$C175*(Input!$D$6/100)/$G$5</f>
        <v>#VALUE!</v>
      </c>
      <c r="E175" s="2" t="e">
        <f t="shared" si="12"/>
        <v>#VALUE!</v>
      </c>
      <c r="F175" s="6" t="e">
        <f t="shared" si="15"/>
        <v>#VALUE!</v>
      </c>
      <c r="G175" s="2" t="e">
        <f t="shared" si="13"/>
        <v>#VALUE!</v>
      </c>
      <c r="I175" s="2" t="e">
        <f t="shared" si="16"/>
        <v>#VALUE!</v>
      </c>
      <c r="J175" s="2" t="e">
        <f t="shared" si="17"/>
        <v>#VALUE!</v>
      </c>
    </row>
    <row r="176" spans="2:10" x14ac:dyDescent="0.25">
      <c r="B176">
        <v>165</v>
      </c>
      <c r="C176" s="2" t="e">
        <f t="shared" si="14"/>
        <v>#VALUE!</v>
      </c>
      <c r="D176" s="2" t="e">
        <f>$C176*(Input!$D$6/100)/$G$5</f>
        <v>#VALUE!</v>
      </c>
      <c r="E176" s="2" t="e">
        <f t="shared" si="12"/>
        <v>#VALUE!</v>
      </c>
      <c r="F176" s="6" t="e">
        <f t="shared" si="15"/>
        <v>#VALUE!</v>
      </c>
      <c r="G176" s="2" t="e">
        <f t="shared" si="13"/>
        <v>#VALUE!</v>
      </c>
      <c r="I176" s="2" t="e">
        <f t="shared" si="16"/>
        <v>#VALUE!</v>
      </c>
      <c r="J176" s="2" t="e">
        <f t="shared" si="17"/>
        <v>#VALUE!</v>
      </c>
    </row>
    <row r="177" spans="2:10" x14ac:dyDescent="0.25">
      <c r="B177">
        <v>166</v>
      </c>
      <c r="C177" s="2" t="e">
        <f t="shared" si="14"/>
        <v>#VALUE!</v>
      </c>
      <c r="D177" s="2" t="e">
        <f>$C177*(Input!$D$6/100)/$G$5</f>
        <v>#VALUE!</v>
      </c>
      <c r="E177" s="2" t="e">
        <f t="shared" si="12"/>
        <v>#VALUE!</v>
      </c>
      <c r="F177" s="6" t="e">
        <f t="shared" si="15"/>
        <v>#VALUE!</v>
      </c>
      <c r="G177" s="2" t="e">
        <f t="shared" si="13"/>
        <v>#VALUE!</v>
      </c>
      <c r="I177" s="2" t="e">
        <f t="shared" si="16"/>
        <v>#VALUE!</v>
      </c>
      <c r="J177" s="2" t="e">
        <f t="shared" si="17"/>
        <v>#VALUE!</v>
      </c>
    </row>
    <row r="178" spans="2:10" x14ac:dyDescent="0.25">
      <c r="B178">
        <v>167</v>
      </c>
      <c r="C178" s="2" t="e">
        <f t="shared" si="14"/>
        <v>#VALUE!</v>
      </c>
      <c r="D178" s="2" t="e">
        <f>$C178*(Input!$D$6/100)/$G$5</f>
        <v>#VALUE!</v>
      </c>
      <c r="E178" s="2" t="e">
        <f t="shared" si="12"/>
        <v>#VALUE!</v>
      </c>
      <c r="F178" s="6" t="e">
        <f t="shared" si="15"/>
        <v>#VALUE!</v>
      </c>
      <c r="G178" s="2" t="e">
        <f t="shared" si="13"/>
        <v>#VALUE!</v>
      </c>
      <c r="I178" s="2" t="e">
        <f t="shared" si="16"/>
        <v>#VALUE!</v>
      </c>
      <c r="J178" s="2" t="e">
        <f t="shared" si="17"/>
        <v>#VALUE!</v>
      </c>
    </row>
    <row r="179" spans="2:10" x14ac:dyDescent="0.25">
      <c r="B179">
        <v>168</v>
      </c>
      <c r="C179" s="2" t="e">
        <f t="shared" si="14"/>
        <v>#VALUE!</v>
      </c>
      <c r="D179" s="2" t="e">
        <f>$C179*(Input!$D$6/100)/$G$5</f>
        <v>#VALUE!</v>
      </c>
      <c r="E179" s="2" t="e">
        <f t="shared" si="12"/>
        <v>#VALUE!</v>
      </c>
      <c r="F179" s="6" t="e">
        <f t="shared" si="15"/>
        <v>#VALUE!</v>
      </c>
      <c r="G179" s="2" t="e">
        <f t="shared" si="13"/>
        <v>#VALUE!</v>
      </c>
      <c r="I179" s="2" t="e">
        <f t="shared" si="16"/>
        <v>#VALUE!</v>
      </c>
      <c r="J179" s="2" t="e">
        <f t="shared" si="17"/>
        <v>#VALUE!</v>
      </c>
    </row>
    <row r="180" spans="2:10" x14ac:dyDescent="0.25">
      <c r="B180">
        <v>169</v>
      </c>
      <c r="C180" s="2" t="e">
        <f t="shared" si="14"/>
        <v>#VALUE!</v>
      </c>
      <c r="D180" s="2" t="e">
        <f>$C180*(Input!$D$6/100)/$G$5</f>
        <v>#VALUE!</v>
      </c>
      <c r="E180" s="2" t="e">
        <f t="shared" si="12"/>
        <v>#VALUE!</v>
      </c>
      <c r="F180" s="6" t="e">
        <f t="shared" si="15"/>
        <v>#VALUE!</v>
      </c>
      <c r="G180" s="2" t="e">
        <f t="shared" si="13"/>
        <v>#VALUE!</v>
      </c>
      <c r="I180" s="2" t="e">
        <f t="shared" si="16"/>
        <v>#VALUE!</v>
      </c>
      <c r="J180" s="2" t="e">
        <f t="shared" si="17"/>
        <v>#VALUE!</v>
      </c>
    </row>
    <row r="181" spans="2:10" x14ac:dyDescent="0.25">
      <c r="B181">
        <v>170</v>
      </c>
      <c r="C181" s="2" t="e">
        <f t="shared" si="14"/>
        <v>#VALUE!</v>
      </c>
      <c r="D181" s="2" t="e">
        <f>$C181*(Input!$D$6/100)/$G$5</f>
        <v>#VALUE!</v>
      </c>
      <c r="E181" s="2" t="e">
        <f t="shared" si="12"/>
        <v>#VALUE!</v>
      </c>
      <c r="F181" s="6" t="e">
        <f t="shared" si="15"/>
        <v>#VALUE!</v>
      </c>
      <c r="G181" s="2" t="e">
        <f t="shared" si="13"/>
        <v>#VALUE!</v>
      </c>
      <c r="I181" s="2" t="e">
        <f t="shared" si="16"/>
        <v>#VALUE!</v>
      </c>
      <c r="J181" s="2" t="e">
        <f t="shared" si="17"/>
        <v>#VALUE!</v>
      </c>
    </row>
    <row r="182" spans="2:10" x14ac:dyDescent="0.25">
      <c r="B182">
        <v>171</v>
      </c>
      <c r="C182" s="2" t="e">
        <f t="shared" si="14"/>
        <v>#VALUE!</v>
      </c>
      <c r="D182" s="2" t="e">
        <f>$C182*(Input!$D$6/100)/$G$5</f>
        <v>#VALUE!</v>
      </c>
      <c r="E182" s="2" t="e">
        <f t="shared" si="12"/>
        <v>#VALUE!</v>
      </c>
      <c r="F182" s="6" t="e">
        <f t="shared" si="15"/>
        <v>#VALUE!</v>
      </c>
      <c r="G182" s="2" t="e">
        <f t="shared" si="13"/>
        <v>#VALUE!</v>
      </c>
      <c r="I182" s="2" t="e">
        <f t="shared" si="16"/>
        <v>#VALUE!</v>
      </c>
      <c r="J182" s="2" t="e">
        <f t="shared" si="17"/>
        <v>#VALUE!</v>
      </c>
    </row>
    <row r="183" spans="2:10" x14ac:dyDescent="0.25">
      <c r="B183">
        <v>172</v>
      </c>
      <c r="C183" s="2" t="e">
        <f t="shared" si="14"/>
        <v>#VALUE!</v>
      </c>
      <c r="D183" s="2" t="e">
        <f>$C183*(Input!$D$6/100)/$G$5</f>
        <v>#VALUE!</v>
      </c>
      <c r="E183" s="2" t="e">
        <f t="shared" si="12"/>
        <v>#VALUE!</v>
      </c>
      <c r="F183" s="6" t="e">
        <f t="shared" si="15"/>
        <v>#VALUE!</v>
      </c>
      <c r="G183" s="2" t="e">
        <f t="shared" si="13"/>
        <v>#VALUE!</v>
      </c>
      <c r="I183" s="2" t="e">
        <f t="shared" si="16"/>
        <v>#VALUE!</v>
      </c>
      <c r="J183" s="2" t="e">
        <f t="shared" si="17"/>
        <v>#VALUE!</v>
      </c>
    </row>
    <row r="184" spans="2:10" x14ac:dyDescent="0.25">
      <c r="B184">
        <v>173</v>
      </c>
      <c r="C184" s="2" t="e">
        <f t="shared" si="14"/>
        <v>#VALUE!</v>
      </c>
      <c r="D184" s="2" t="e">
        <f>$C184*(Input!$D$6/100)/$G$5</f>
        <v>#VALUE!</v>
      </c>
      <c r="E184" s="2" t="e">
        <f t="shared" si="12"/>
        <v>#VALUE!</v>
      </c>
      <c r="F184" s="6" t="e">
        <f t="shared" si="15"/>
        <v>#VALUE!</v>
      </c>
      <c r="G184" s="2" t="e">
        <f t="shared" si="13"/>
        <v>#VALUE!</v>
      </c>
      <c r="I184" s="2" t="e">
        <f t="shared" si="16"/>
        <v>#VALUE!</v>
      </c>
      <c r="J184" s="2" t="e">
        <f t="shared" si="17"/>
        <v>#VALUE!</v>
      </c>
    </row>
    <row r="185" spans="2:10" x14ac:dyDescent="0.25">
      <c r="B185">
        <v>174</v>
      </c>
      <c r="C185" s="2" t="e">
        <f t="shared" si="14"/>
        <v>#VALUE!</v>
      </c>
      <c r="D185" s="2" t="e">
        <f>$C185*(Input!$D$6/100)/$G$5</f>
        <v>#VALUE!</v>
      </c>
      <c r="E185" s="2" t="e">
        <f t="shared" si="12"/>
        <v>#VALUE!</v>
      </c>
      <c r="F185" s="6" t="e">
        <f t="shared" si="15"/>
        <v>#VALUE!</v>
      </c>
      <c r="G185" s="2" t="e">
        <f t="shared" si="13"/>
        <v>#VALUE!</v>
      </c>
      <c r="I185" s="2" t="e">
        <f t="shared" si="16"/>
        <v>#VALUE!</v>
      </c>
      <c r="J185" s="2" t="e">
        <f t="shared" si="17"/>
        <v>#VALUE!</v>
      </c>
    </row>
    <row r="186" spans="2:10" x14ac:dyDescent="0.25">
      <c r="B186">
        <v>175</v>
      </c>
      <c r="C186" s="2" t="e">
        <f t="shared" si="14"/>
        <v>#VALUE!</v>
      </c>
      <c r="D186" s="2" t="e">
        <f>$C186*(Input!$D$6/100)/$G$5</f>
        <v>#VALUE!</v>
      </c>
      <c r="E186" s="2" t="e">
        <f t="shared" si="12"/>
        <v>#VALUE!</v>
      </c>
      <c r="F186" s="6" t="e">
        <f t="shared" si="15"/>
        <v>#VALUE!</v>
      </c>
      <c r="G186" s="2" t="e">
        <f t="shared" si="13"/>
        <v>#VALUE!</v>
      </c>
      <c r="I186" s="2" t="e">
        <f t="shared" si="16"/>
        <v>#VALUE!</v>
      </c>
      <c r="J186" s="2" t="e">
        <f t="shared" si="17"/>
        <v>#VALUE!</v>
      </c>
    </row>
    <row r="187" spans="2:10" x14ac:dyDescent="0.25">
      <c r="B187">
        <v>176</v>
      </c>
      <c r="C187" s="2" t="e">
        <f t="shared" si="14"/>
        <v>#VALUE!</v>
      </c>
      <c r="D187" s="2" t="e">
        <f>$C187*(Input!$D$6/100)/$G$5</f>
        <v>#VALUE!</v>
      </c>
      <c r="E187" s="2" t="e">
        <f t="shared" si="12"/>
        <v>#VALUE!</v>
      </c>
      <c r="F187" s="6" t="e">
        <f t="shared" si="15"/>
        <v>#VALUE!</v>
      </c>
      <c r="G187" s="2" t="e">
        <f t="shared" si="13"/>
        <v>#VALUE!</v>
      </c>
      <c r="I187" s="2" t="e">
        <f t="shared" si="16"/>
        <v>#VALUE!</v>
      </c>
      <c r="J187" s="2" t="e">
        <f t="shared" si="17"/>
        <v>#VALUE!</v>
      </c>
    </row>
    <row r="188" spans="2:10" x14ac:dyDescent="0.25">
      <c r="B188">
        <v>177</v>
      </c>
      <c r="C188" s="2" t="e">
        <f t="shared" si="14"/>
        <v>#VALUE!</v>
      </c>
      <c r="D188" s="2" t="e">
        <f>$C188*(Input!$D$6/100)/$G$5</f>
        <v>#VALUE!</v>
      </c>
      <c r="E188" s="2" t="e">
        <f t="shared" si="12"/>
        <v>#VALUE!</v>
      </c>
      <c r="F188" s="6" t="e">
        <f t="shared" si="15"/>
        <v>#VALUE!</v>
      </c>
      <c r="G188" s="2" t="e">
        <f t="shared" si="13"/>
        <v>#VALUE!</v>
      </c>
      <c r="I188" s="2" t="e">
        <f t="shared" si="16"/>
        <v>#VALUE!</v>
      </c>
      <c r="J188" s="2" t="e">
        <f t="shared" si="17"/>
        <v>#VALUE!</v>
      </c>
    </row>
    <row r="189" spans="2:10" x14ac:dyDescent="0.25">
      <c r="B189">
        <v>178</v>
      </c>
      <c r="C189" s="2" t="e">
        <f t="shared" si="14"/>
        <v>#VALUE!</v>
      </c>
      <c r="D189" s="2" t="e">
        <f>$C189*(Input!$D$6/100)/$G$5</f>
        <v>#VALUE!</v>
      </c>
      <c r="E189" s="2" t="e">
        <f t="shared" si="12"/>
        <v>#VALUE!</v>
      </c>
      <c r="F189" s="6" t="e">
        <f t="shared" si="15"/>
        <v>#VALUE!</v>
      </c>
      <c r="G189" s="2" t="e">
        <f t="shared" si="13"/>
        <v>#VALUE!</v>
      </c>
      <c r="I189" s="2" t="e">
        <f t="shared" si="16"/>
        <v>#VALUE!</v>
      </c>
      <c r="J189" s="2" t="e">
        <f t="shared" si="17"/>
        <v>#VALUE!</v>
      </c>
    </row>
    <row r="190" spans="2:10" x14ac:dyDescent="0.25">
      <c r="B190">
        <v>179</v>
      </c>
      <c r="C190" s="2" t="e">
        <f t="shared" si="14"/>
        <v>#VALUE!</v>
      </c>
      <c r="D190" s="2" t="e">
        <f>$C190*(Input!$D$6/100)/$G$5</f>
        <v>#VALUE!</v>
      </c>
      <c r="E190" s="2" t="e">
        <f t="shared" si="12"/>
        <v>#VALUE!</v>
      </c>
      <c r="F190" s="6" t="e">
        <f t="shared" si="15"/>
        <v>#VALUE!</v>
      </c>
      <c r="G190" s="2" t="e">
        <f t="shared" si="13"/>
        <v>#VALUE!</v>
      </c>
      <c r="I190" s="2" t="e">
        <f t="shared" si="16"/>
        <v>#VALUE!</v>
      </c>
      <c r="J190" s="2" t="e">
        <f t="shared" si="17"/>
        <v>#VALUE!</v>
      </c>
    </row>
    <row r="191" spans="2:10" x14ac:dyDescent="0.25">
      <c r="B191">
        <v>180</v>
      </c>
      <c r="C191" s="2" t="e">
        <f t="shared" si="14"/>
        <v>#VALUE!</v>
      </c>
      <c r="D191" s="2" t="e">
        <f>$C191*(Input!$D$6/100)/$G$5</f>
        <v>#VALUE!</v>
      </c>
      <c r="E191" s="2" t="e">
        <f t="shared" si="12"/>
        <v>#VALUE!</v>
      </c>
      <c r="F191" s="6" t="e">
        <f t="shared" si="15"/>
        <v>#VALUE!</v>
      </c>
      <c r="G191" s="2" t="e">
        <f t="shared" si="13"/>
        <v>#VALUE!</v>
      </c>
      <c r="I191" s="2" t="e">
        <f t="shared" si="16"/>
        <v>#VALUE!</v>
      </c>
      <c r="J191" s="2" t="e">
        <f t="shared" si="17"/>
        <v>#VALUE!</v>
      </c>
    </row>
    <row r="192" spans="2:10" x14ac:dyDescent="0.25">
      <c r="B192">
        <v>181</v>
      </c>
      <c r="C192" s="2" t="e">
        <f t="shared" si="14"/>
        <v>#VALUE!</v>
      </c>
      <c r="D192" s="2" t="e">
        <f>$C192*(Input!$D$6/100)/$G$5</f>
        <v>#VALUE!</v>
      </c>
      <c r="E192" s="2" t="e">
        <f t="shared" si="12"/>
        <v>#VALUE!</v>
      </c>
      <c r="F192" s="6" t="e">
        <f t="shared" si="15"/>
        <v>#VALUE!</v>
      </c>
      <c r="G192" s="2" t="e">
        <f t="shared" si="13"/>
        <v>#VALUE!</v>
      </c>
      <c r="I192" s="2" t="e">
        <f t="shared" si="16"/>
        <v>#VALUE!</v>
      </c>
      <c r="J192" s="2" t="e">
        <f t="shared" si="17"/>
        <v>#VALUE!</v>
      </c>
    </row>
    <row r="193" spans="2:10" x14ac:dyDescent="0.25">
      <c r="B193">
        <v>182</v>
      </c>
      <c r="C193" s="2" t="e">
        <f t="shared" si="14"/>
        <v>#VALUE!</v>
      </c>
      <c r="D193" s="2" t="e">
        <f>$C193*(Input!$D$6/100)/$G$5</f>
        <v>#VALUE!</v>
      </c>
      <c r="E193" s="2" t="e">
        <f t="shared" si="12"/>
        <v>#VALUE!</v>
      </c>
      <c r="F193" s="6" t="e">
        <f t="shared" si="15"/>
        <v>#VALUE!</v>
      </c>
      <c r="G193" s="2" t="e">
        <f t="shared" si="13"/>
        <v>#VALUE!</v>
      </c>
      <c r="I193" s="2" t="e">
        <f t="shared" si="16"/>
        <v>#VALUE!</v>
      </c>
      <c r="J193" s="2" t="e">
        <f t="shared" si="17"/>
        <v>#VALUE!</v>
      </c>
    </row>
    <row r="194" spans="2:10" x14ac:dyDescent="0.25">
      <c r="B194">
        <v>183</v>
      </c>
      <c r="C194" s="2" t="e">
        <f t="shared" si="14"/>
        <v>#VALUE!</v>
      </c>
      <c r="D194" s="2" t="e">
        <f>$C194*(Input!$D$6/100)/$G$5</f>
        <v>#VALUE!</v>
      </c>
      <c r="E194" s="2" t="e">
        <f t="shared" si="12"/>
        <v>#VALUE!</v>
      </c>
      <c r="F194" s="6" t="e">
        <f t="shared" si="15"/>
        <v>#VALUE!</v>
      </c>
      <c r="G194" s="2" t="e">
        <f t="shared" si="13"/>
        <v>#VALUE!</v>
      </c>
      <c r="I194" s="2" t="e">
        <f t="shared" si="16"/>
        <v>#VALUE!</v>
      </c>
      <c r="J194" s="2" t="e">
        <f t="shared" si="17"/>
        <v>#VALUE!</v>
      </c>
    </row>
    <row r="195" spans="2:10" x14ac:dyDescent="0.25">
      <c r="B195">
        <v>184</v>
      </c>
      <c r="C195" s="2" t="e">
        <f t="shared" si="14"/>
        <v>#VALUE!</v>
      </c>
      <c r="D195" s="2" t="e">
        <f>$C195*(Input!$D$6/100)/$G$5</f>
        <v>#VALUE!</v>
      </c>
      <c r="E195" s="2" t="e">
        <f t="shared" si="12"/>
        <v>#VALUE!</v>
      </c>
      <c r="F195" s="6" t="e">
        <f t="shared" si="15"/>
        <v>#VALUE!</v>
      </c>
      <c r="G195" s="2" t="e">
        <f t="shared" si="13"/>
        <v>#VALUE!</v>
      </c>
      <c r="I195" s="2" t="e">
        <f t="shared" si="16"/>
        <v>#VALUE!</v>
      </c>
      <c r="J195" s="2" t="e">
        <f t="shared" si="17"/>
        <v>#VALUE!</v>
      </c>
    </row>
    <row r="196" spans="2:10" x14ac:dyDescent="0.25">
      <c r="B196">
        <v>185</v>
      </c>
      <c r="C196" s="2" t="e">
        <f t="shared" si="14"/>
        <v>#VALUE!</v>
      </c>
      <c r="D196" s="2" t="e">
        <f>$C196*(Input!$D$6/100)/$G$5</f>
        <v>#VALUE!</v>
      </c>
      <c r="E196" s="2" t="e">
        <f t="shared" si="12"/>
        <v>#VALUE!</v>
      </c>
      <c r="F196" s="6" t="e">
        <f t="shared" si="15"/>
        <v>#VALUE!</v>
      </c>
      <c r="G196" s="2" t="e">
        <f t="shared" si="13"/>
        <v>#VALUE!</v>
      </c>
      <c r="I196" s="2" t="e">
        <f t="shared" si="16"/>
        <v>#VALUE!</v>
      </c>
      <c r="J196" s="2" t="e">
        <f t="shared" si="17"/>
        <v>#VALUE!</v>
      </c>
    </row>
    <row r="197" spans="2:10" x14ac:dyDescent="0.25">
      <c r="B197">
        <v>186</v>
      </c>
      <c r="C197" s="2" t="e">
        <f t="shared" si="14"/>
        <v>#VALUE!</v>
      </c>
      <c r="D197" s="2" t="e">
        <f>$C197*(Input!$D$6/100)/$G$5</f>
        <v>#VALUE!</v>
      </c>
      <c r="E197" s="2" t="e">
        <f t="shared" si="12"/>
        <v>#VALUE!</v>
      </c>
      <c r="F197" s="6" t="e">
        <f t="shared" si="15"/>
        <v>#VALUE!</v>
      </c>
      <c r="G197" s="2" t="e">
        <f t="shared" si="13"/>
        <v>#VALUE!</v>
      </c>
      <c r="I197" s="2" t="e">
        <f t="shared" si="16"/>
        <v>#VALUE!</v>
      </c>
      <c r="J197" s="2" t="e">
        <f t="shared" si="17"/>
        <v>#VALUE!</v>
      </c>
    </row>
    <row r="198" spans="2:10" x14ac:dyDescent="0.25">
      <c r="B198">
        <v>187</v>
      </c>
      <c r="C198" s="2" t="e">
        <f t="shared" si="14"/>
        <v>#VALUE!</v>
      </c>
      <c r="D198" s="2" t="e">
        <f>$C198*(Input!$D$6/100)/$G$5</f>
        <v>#VALUE!</v>
      </c>
      <c r="E198" s="2" t="e">
        <f t="shared" si="12"/>
        <v>#VALUE!</v>
      </c>
      <c r="F198" s="6" t="e">
        <f t="shared" si="15"/>
        <v>#VALUE!</v>
      </c>
      <c r="G198" s="2" t="e">
        <f t="shared" si="13"/>
        <v>#VALUE!</v>
      </c>
      <c r="I198" s="2" t="e">
        <f t="shared" si="16"/>
        <v>#VALUE!</v>
      </c>
      <c r="J198" s="2" t="e">
        <f t="shared" si="17"/>
        <v>#VALUE!</v>
      </c>
    </row>
    <row r="199" spans="2:10" x14ac:dyDescent="0.25">
      <c r="B199">
        <v>188</v>
      </c>
      <c r="C199" s="2" t="e">
        <f t="shared" si="14"/>
        <v>#VALUE!</v>
      </c>
      <c r="D199" s="2" t="e">
        <f>$C199*(Input!$D$6/100)/$G$5</f>
        <v>#VALUE!</v>
      </c>
      <c r="E199" s="2" t="e">
        <f t="shared" si="12"/>
        <v>#VALUE!</v>
      </c>
      <c r="F199" s="6" t="e">
        <f t="shared" si="15"/>
        <v>#VALUE!</v>
      </c>
      <c r="G199" s="2" t="e">
        <f t="shared" si="13"/>
        <v>#VALUE!</v>
      </c>
      <c r="I199" s="2" t="e">
        <f t="shared" si="16"/>
        <v>#VALUE!</v>
      </c>
      <c r="J199" s="2" t="e">
        <f t="shared" si="17"/>
        <v>#VALUE!</v>
      </c>
    </row>
    <row r="200" spans="2:10" x14ac:dyDescent="0.25">
      <c r="B200">
        <v>189</v>
      </c>
      <c r="C200" s="2" t="e">
        <f t="shared" si="14"/>
        <v>#VALUE!</v>
      </c>
      <c r="D200" s="2" t="e">
        <f>$C200*(Input!$D$6/100)/$G$5</f>
        <v>#VALUE!</v>
      </c>
      <c r="E200" s="2" t="e">
        <f t="shared" si="12"/>
        <v>#VALUE!</v>
      </c>
      <c r="F200" s="6" t="e">
        <f t="shared" si="15"/>
        <v>#VALUE!</v>
      </c>
      <c r="G200" s="2" t="e">
        <f t="shared" si="13"/>
        <v>#VALUE!</v>
      </c>
      <c r="I200" s="2" t="e">
        <f t="shared" si="16"/>
        <v>#VALUE!</v>
      </c>
      <c r="J200" s="2" t="e">
        <f t="shared" si="17"/>
        <v>#VALUE!</v>
      </c>
    </row>
    <row r="201" spans="2:10" x14ac:dyDescent="0.25">
      <c r="B201">
        <v>190</v>
      </c>
      <c r="C201" s="2" t="e">
        <f t="shared" si="14"/>
        <v>#VALUE!</v>
      </c>
      <c r="D201" s="2" t="e">
        <f>$C201*(Input!$D$6/100)/$G$5</f>
        <v>#VALUE!</v>
      </c>
      <c r="E201" s="2" t="e">
        <f t="shared" si="12"/>
        <v>#VALUE!</v>
      </c>
      <c r="F201" s="6" t="e">
        <f t="shared" si="15"/>
        <v>#VALUE!</v>
      </c>
      <c r="G201" s="2" t="e">
        <f t="shared" si="13"/>
        <v>#VALUE!</v>
      </c>
      <c r="I201" s="2" t="e">
        <f t="shared" si="16"/>
        <v>#VALUE!</v>
      </c>
      <c r="J201" s="2" t="e">
        <f t="shared" si="17"/>
        <v>#VALUE!</v>
      </c>
    </row>
    <row r="202" spans="2:10" x14ac:dyDescent="0.25">
      <c r="B202">
        <v>191</v>
      </c>
      <c r="C202" s="2" t="e">
        <f t="shared" si="14"/>
        <v>#VALUE!</v>
      </c>
      <c r="D202" s="2" t="e">
        <f>$C202*(Input!$D$6/100)/$G$5</f>
        <v>#VALUE!</v>
      </c>
      <c r="E202" s="2" t="e">
        <f t="shared" si="12"/>
        <v>#VALUE!</v>
      </c>
      <c r="F202" s="6" t="e">
        <f t="shared" si="15"/>
        <v>#VALUE!</v>
      </c>
      <c r="G202" s="2" t="e">
        <f t="shared" si="13"/>
        <v>#VALUE!</v>
      </c>
      <c r="I202" s="2" t="e">
        <f t="shared" si="16"/>
        <v>#VALUE!</v>
      </c>
      <c r="J202" s="2" t="e">
        <f t="shared" si="17"/>
        <v>#VALUE!</v>
      </c>
    </row>
    <row r="203" spans="2:10" x14ac:dyDescent="0.25">
      <c r="B203">
        <v>192</v>
      </c>
      <c r="C203" s="2" t="e">
        <f t="shared" si="14"/>
        <v>#VALUE!</v>
      </c>
      <c r="D203" s="2" t="e">
        <f>$C203*(Input!$D$6/100)/$G$5</f>
        <v>#VALUE!</v>
      </c>
      <c r="E203" s="2" t="e">
        <f t="shared" si="12"/>
        <v>#VALUE!</v>
      </c>
      <c r="F203" s="6" t="e">
        <f t="shared" si="15"/>
        <v>#VALUE!</v>
      </c>
      <c r="G203" s="2" t="e">
        <f t="shared" si="13"/>
        <v>#VALUE!</v>
      </c>
      <c r="I203" s="2" t="e">
        <f t="shared" si="16"/>
        <v>#VALUE!</v>
      </c>
      <c r="J203" s="2" t="e">
        <f t="shared" si="17"/>
        <v>#VALUE!</v>
      </c>
    </row>
    <row r="204" spans="2:10" x14ac:dyDescent="0.25">
      <c r="B204">
        <v>193</v>
      </c>
      <c r="C204" s="2" t="e">
        <f t="shared" si="14"/>
        <v>#VALUE!</v>
      </c>
      <c r="D204" s="2" t="e">
        <f>$C204*(Input!$D$6/100)/$G$5</f>
        <v>#VALUE!</v>
      </c>
      <c r="E204" s="2" t="e">
        <f t="shared" ref="E204:E267" si="18">($D204*(1-$G$8/100))</f>
        <v>#VALUE!</v>
      </c>
      <c r="F204" s="6" t="e">
        <f t="shared" si="15"/>
        <v>#VALUE!</v>
      </c>
      <c r="G204" s="2" t="e">
        <f t="shared" ref="G204:G267" si="19">F204+E204</f>
        <v>#VALUE!</v>
      </c>
      <c r="I204" s="2" t="e">
        <f t="shared" si="16"/>
        <v>#VALUE!</v>
      </c>
      <c r="J204" s="2" t="e">
        <f t="shared" si="17"/>
        <v>#VALUE!</v>
      </c>
    </row>
    <row r="205" spans="2:10" x14ac:dyDescent="0.25">
      <c r="B205">
        <v>194</v>
      </c>
      <c r="C205" s="2" t="e">
        <f t="shared" ref="C205:C268" si="20">C204-F204</f>
        <v>#VALUE!</v>
      </c>
      <c r="D205" s="2" t="e">
        <f>$C205*(Input!$D$6/100)/$G$5</f>
        <v>#VALUE!</v>
      </c>
      <c r="E205" s="2" t="e">
        <f t="shared" si="18"/>
        <v>#VALUE!</v>
      </c>
      <c r="F205" s="6" t="e">
        <f t="shared" ref="F205:F268" si="21">IF(ROUND(D205, 2)=0,0,$D$4-D205)</f>
        <v>#VALUE!</v>
      </c>
      <c r="G205" s="2" t="e">
        <f t="shared" si="19"/>
        <v>#VALUE!</v>
      </c>
      <c r="I205" s="2" t="e">
        <f t="shared" si="16"/>
        <v>#VALUE!</v>
      </c>
      <c r="J205" s="2" t="e">
        <f t="shared" si="17"/>
        <v>#VALUE!</v>
      </c>
    </row>
    <row r="206" spans="2:10" x14ac:dyDescent="0.25">
      <c r="B206">
        <v>195</v>
      </c>
      <c r="C206" s="2" t="e">
        <f t="shared" si="20"/>
        <v>#VALUE!</v>
      </c>
      <c r="D206" s="2" t="e">
        <f>$C206*(Input!$D$6/100)/$G$5</f>
        <v>#VALUE!</v>
      </c>
      <c r="E206" s="2" t="e">
        <f t="shared" si="18"/>
        <v>#VALUE!</v>
      </c>
      <c r="F206" s="6" t="e">
        <f t="shared" si="21"/>
        <v>#VALUE!</v>
      </c>
      <c r="G206" s="2" t="e">
        <f t="shared" si="19"/>
        <v>#VALUE!</v>
      </c>
      <c r="I206" s="2" t="e">
        <f t="shared" ref="I206:I269" si="22">I205+D206</f>
        <v>#VALUE!</v>
      </c>
      <c r="J206" s="2" t="e">
        <f t="shared" ref="J206:J269" si="23">J205+E206</f>
        <v>#VALUE!</v>
      </c>
    </row>
    <row r="207" spans="2:10" x14ac:dyDescent="0.25">
      <c r="B207">
        <v>196</v>
      </c>
      <c r="C207" s="2" t="e">
        <f t="shared" si="20"/>
        <v>#VALUE!</v>
      </c>
      <c r="D207" s="2" t="e">
        <f>$C207*(Input!$D$6/100)/$G$5</f>
        <v>#VALUE!</v>
      </c>
      <c r="E207" s="2" t="e">
        <f t="shared" si="18"/>
        <v>#VALUE!</v>
      </c>
      <c r="F207" s="6" t="e">
        <f t="shared" si="21"/>
        <v>#VALUE!</v>
      </c>
      <c r="G207" s="2" t="e">
        <f t="shared" si="19"/>
        <v>#VALUE!</v>
      </c>
      <c r="I207" s="2" t="e">
        <f t="shared" si="22"/>
        <v>#VALUE!</v>
      </c>
      <c r="J207" s="2" t="e">
        <f t="shared" si="23"/>
        <v>#VALUE!</v>
      </c>
    </row>
    <row r="208" spans="2:10" x14ac:dyDescent="0.25">
      <c r="B208">
        <v>197</v>
      </c>
      <c r="C208" s="2" t="e">
        <f t="shared" si="20"/>
        <v>#VALUE!</v>
      </c>
      <c r="D208" s="2" t="e">
        <f>$C208*(Input!$D$6/100)/$G$5</f>
        <v>#VALUE!</v>
      </c>
      <c r="E208" s="2" t="e">
        <f t="shared" si="18"/>
        <v>#VALUE!</v>
      </c>
      <c r="F208" s="6" t="e">
        <f t="shared" si="21"/>
        <v>#VALUE!</v>
      </c>
      <c r="G208" s="2" t="e">
        <f t="shared" si="19"/>
        <v>#VALUE!</v>
      </c>
      <c r="I208" s="2" t="e">
        <f t="shared" si="22"/>
        <v>#VALUE!</v>
      </c>
      <c r="J208" s="2" t="e">
        <f t="shared" si="23"/>
        <v>#VALUE!</v>
      </c>
    </row>
    <row r="209" spans="2:10" x14ac:dyDescent="0.25">
      <c r="B209">
        <v>198</v>
      </c>
      <c r="C209" s="2" t="e">
        <f t="shared" si="20"/>
        <v>#VALUE!</v>
      </c>
      <c r="D209" s="2" t="e">
        <f>$C209*(Input!$D$6/100)/$G$5</f>
        <v>#VALUE!</v>
      </c>
      <c r="E209" s="2" t="e">
        <f t="shared" si="18"/>
        <v>#VALUE!</v>
      </c>
      <c r="F209" s="6" t="e">
        <f t="shared" si="21"/>
        <v>#VALUE!</v>
      </c>
      <c r="G209" s="2" t="e">
        <f t="shared" si="19"/>
        <v>#VALUE!</v>
      </c>
      <c r="I209" s="2" t="e">
        <f t="shared" si="22"/>
        <v>#VALUE!</v>
      </c>
      <c r="J209" s="2" t="e">
        <f t="shared" si="23"/>
        <v>#VALUE!</v>
      </c>
    </row>
    <row r="210" spans="2:10" x14ac:dyDescent="0.25">
      <c r="B210">
        <v>199</v>
      </c>
      <c r="C210" s="2" t="e">
        <f t="shared" si="20"/>
        <v>#VALUE!</v>
      </c>
      <c r="D210" s="2" t="e">
        <f>$C210*(Input!$D$6/100)/$G$5</f>
        <v>#VALUE!</v>
      </c>
      <c r="E210" s="2" t="e">
        <f t="shared" si="18"/>
        <v>#VALUE!</v>
      </c>
      <c r="F210" s="6" t="e">
        <f t="shared" si="21"/>
        <v>#VALUE!</v>
      </c>
      <c r="G210" s="2" t="e">
        <f t="shared" si="19"/>
        <v>#VALUE!</v>
      </c>
      <c r="I210" s="2" t="e">
        <f t="shared" si="22"/>
        <v>#VALUE!</v>
      </c>
      <c r="J210" s="2" t="e">
        <f t="shared" si="23"/>
        <v>#VALUE!</v>
      </c>
    </row>
    <row r="211" spans="2:10" x14ac:dyDescent="0.25">
      <c r="B211">
        <v>200</v>
      </c>
      <c r="C211" s="2" t="e">
        <f t="shared" si="20"/>
        <v>#VALUE!</v>
      </c>
      <c r="D211" s="2" t="e">
        <f>$C211*(Input!$D$6/100)/$G$5</f>
        <v>#VALUE!</v>
      </c>
      <c r="E211" s="2" t="e">
        <f t="shared" si="18"/>
        <v>#VALUE!</v>
      </c>
      <c r="F211" s="6" t="e">
        <f t="shared" si="21"/>
        <v>#VALUE!</v>
      </c>
      <c r="G211" s="2" t="e">
        <f t="shared" si="19"/>
        <v>#VALUE!</v>
      </c>
      <c r="I211" s="2" t="e">
        <f t="shared" si="22"/>
        <v>#VALUE!</v>
      </c>
      <c r="J211" s="2" t="e">
        <f t="shared" si="23"/>
        <v>#VALUE!</v>
      </c>
    </row>
    <row r="212" spans="2:10" x14ac:dyDescent="0.25">
      <c r="B212">
        <v>201</v>
      </c>
      <c r="C212" s="2" t="e">
        <f t="shared" si="20"/>
        <v>#VALUE!</v>
      </c>
      <c r="D212" s="2" t="e">
        <f>$C212*(Input!$D$6/100)/$G$5</f>
        <v>#VALUE!</v>
      </c>
      <c r="E212" s="2" t="e">
        <f t="shared" si="18"/>
        <v>#VALUE!</v>
      </c>
      <c r="F212" s="6" t="e">
        <f t="shared" si="21"/>
        <v>#VALUE!</v>
      </c>
      <c r="G212" s="2" t="e">
        <f t="shared" si="19"/>
        <v>#VALUE!</v>
      </c>
      <c r="I212" s="2" t="e">
        <f t="shared" si="22"/>
        <v>#VALUE!</v>
      </c>
      <c r="J212" s="2" t="e">
        <f t="shared" si="23"/>
        <v>#VALUE!</v>
      </c>
    </row>
    <row r="213" spans="2:10" x14ac:dyDescent="0.25">
      <c r="B213">
        <v>202</v>
      </c>
      <c r="C213" s="2" t="e">
        <f t="shared" si="20"/>
        <v>#VALUE!</v>
      </c>
      <c r="D213" s="2" t="e">
        <f>$C213*(Input!$D$6/100)/$G$5</f>
        <v>#VALUE!</v>
      </c>
      <c r="E213" s="2" t="e">
        <f t="shared" si="18"/>
        <v>#VALUE!</v>
      </c>
      <c r="F213" s="6" t="e">
        <f t="shared" si="21"/>
        <v>#VALUE!</v>
      </c>
      <c r="G213" s="2" t="e">
        <f t="shared" si="19"/>
        <v>#VALUE!</v>
      </c>
      <c r="I213" s="2" t="e">
        <f t="shared" si="22"/>
        <v>#VALUE!</v>
      </c>
      <c r="J213" s="2" t="e">
        <f t="shared" si="23"/>
        <v>#VALUE!</v>
      </c>
    </row>
    <row r="214" spans="2:10" x14ac:dyDescent="0.25">
      <c r="B214">
        <v>203</v>
      </c>
      <c r="C214" s="2" t="e">
        <f t="shared" si="20"/>
        <v>#VALUE!</v>
      </c>
      <c r="D214" s="2" t="e">
        <f>$C214*(Input!$D$6/100)/$G$5</f>
        <v>#VALUE!</v>
      </c>
      <c r="E214" s="2" t="e">
        <f t="shared" si="18"/>
        <v>#VALUE!</v>
      </c>
      <c r="F214" s="6" t="e">
        <f t="shared" si="21"/>
        <v>#VALUE!</v>
      </c>
      <c r="G214" s="2" t="e">
        <f t="shared" si="19"/>
        <v>#VALUE!</v>
      </c>
      <c r="I214" s="2" t="e">
        <f t="shared" si="22"/>
        <v>#VALUE!</v>
      </c>
      <c r="J214" s="2" t="e">
        <f t="shared" si="23"/>
        <v>#VALUE!</v>
      </c>
    </row>
    <row r="215" spans="2:10" x14ac:dyDescent="0.25">
      <c r="B215">
        <v>204</v>
      </c>
      <c r="C215" s="2" t="e">
        <f t="shared" si="20"/>
        <v>#VALUE!</v>
      </c>
      <c r="D215" s="2" t="e">
        <f>$C215*(Input!$D$6/100)/$G$5</f>
        <v>#VALUE!</v>
      </c>
      <c r="E215" s="2" t="e">
        <f t="shared" si="18"/>
        <v>#VALUE!</v>
      </c>
      <c r="F215" s="6" t="e">
        <f t="shared" si="21"/>
        <v>#VALUE!</v>
      </c>
      <c r="G215" s="2" t="e">
        <f t="shared" si="19"/>
        <v>#VALUE!</v>
      </c>
      <c r="I215" s="2" t="e">
        <f t="shared" si="22"/>
        <v>#VALUE!</v>
      </c>
      <c r="J215" s="2" t="e">
        <f t="shared" si="23"/>
        <v>#VALUE!</v>
      </c>
    </row>
    <row r="216" spans="2:10" x14ac:dyDescent="0.25">
      <c r="B216">
        <v>205</v>
      </c>
      <c r="C216" s="2" t="e">
        <f t="shared" si="20"/>
        <v>#VALUE!</v>
      </c>
      <c r="D216" s="2" t="e">
        <f>$C216*(Input!$D$6/100)/$G$5</f>
        <v>#VALUE!</v>
      </c>
      <c r="E216" s="2" t="e">
        <f t="shared" si="18"/>
        <v>#VALUE!</v>
      </c>
      <c r="F216" s="6" t="e">
        <f t="shared" si="21"/>
        <v>#VALUE!</v>
      </c>
      <c r="G216" s="2" t="e">
        <f t="shared" si="19"/>
        <v>#VALUE!</v>
      </c>
      <c r="I216" s="2" t="e">
        <f t="shared" si="22"/>
        <v>#VALUE!</v>
      </c>
      <c r="J216" s="2" t="e">
        <f t="shared" si="23"/>
        <v>#VALUE!</v>
      </c>
    </row>
    <row r="217" spans="2:10" x14ac:dyDescent="0.25">
      <c r="B217">
        <v>206</v>
      </c>
      <c r="C217" s="2" t="e">
        <f t="shared" si="20"/>
        <v>#VALUE!</v>
      </c>
      <c r="D217" s="2" t="e">
        <f>$C217*(Input!$D$6/100)/$G$5</f>
        <v>#VALUE!</v>
      </c>
      <c r="E217" s="2" t="e">
        <f t="shared" si="18"/>
        <v>#VALUE!</v>
      </c>
      <c r="F217" s="6" t="e">
        <f t="shared" si="21"/>
        <v>#VALUE!</v>
      </c>
      <c r="G217" s="2" t="e">
        <f t="shared" si="19"/>
        <v>#VALUE!</v>
      </c>
      <c r="I217" s="2" t="e">
        <f t="shared" si="22"/>
        <v>#VALUE!</v>
      </c>
      <c r="J217" s="2" t="e">
        <f t="shared" si="23"/>
        <v>#VALUE!</v>
      </c>
    </row>
    <row r="218" spans="2:10" x14ac:dyDescent="0.25">
      <c r="B218">
        <v>207</v>
      </c>
      <c r="C218" s="2" t="e">
        <f t="shared" si="20"/>
        <v>#VALUE!</v>
      </c>
      <c r="D218" s="2" t="e">
        <f>$C218*(Input!$D$6/100)/$G$5</f>
        <v>#VALUE!</v>
      </c>
      <c r="E218" s="2" t="e">
        <f t="shared" si="18"/>
        <v>#VALUE!</v>
      </c>
      <c r="F218" s="6" t="e">
        <f t="shared" si="21"/>
        <v>#VALUE!</v>
      </c>
      <c r="G218" s="2" t="e">
        <f t="shared" si="19"/>
        <v>#VALUE!</v>
      </c>
      <c r="I218" s="2" t="e">
        <f t="shared" si="22"/>
        <v>#VALUE!</v>
      </c>
      <c r="J218" s="2" t="e">
        <f t="shared" si="23"/>
        <v>#VALUE!</v>
      </c>
    </row>
    <row r="219" spans="2:10" x14ac:dyDescent="0.25">
      <c r="B219">
        <v>208</v>
      </c>
      <c r="C219" s="2" t="e">
        <f t="shared" si="20"/>
        <v>#VALUE!</v>
      </c>
      <c r="D219" s="2" t="e">
        <f>$C219*(Input!$D$6/100)/$G$5</f>
        <v>#VALUE!</v>
      </c>
      <c r="E219" s="2" t="e">
        <f t="shared" si="18"/>
        <v>#VALUE!</v>
      </c>
      <c r="F219" s="6" t="e">
        <f t="shared" si="21"/>
        <v>#VALUE!</v>
      </c>
      <c r="G219" s="2" t="e">
        <f t="shared" si="19"/>
        <v>#VALUE!</v>
      </c>
      <c r="I219" s="2" t="e">
        <f t="shared" si="22"/>
        <v>#VALUE!</v>
      </c>
      <c r="J219" s="2" t="e">
        <f t="shared" si="23"/>
        <v>#VALUE!</v>
      </c>
    </row>
    <row r="220" spans="2:10" x14ac:dyDescent="0.25">
      <c r="B220">
        <v>209</v>
      </c>
      <c r="C220" s="2" t="e">
        <f t="shared" si="20"/>
        <v>#VALUE!</v>
      </c>
      <c r="D220" s="2" t="e">
        <f>$C220*(Input!$D$6/100)/$G$5</f>
        <v>#VALUE!</v>
      </c>
      <c r="E220" s="2" t="e">
        <f t="shared" si="18"/>
        <v>#VALUE!</v>
      </c>
      <c r="F220" s="6" t="e">
        <f t="shared" si="21"/>
        <v>#VALUE!</v>
      </c>
      <c r="G220" s="2" t="e">
        <f t="shared" si="19"/>
        <v>#VALUE!</v>
      </c>
      <c r="I220" s="2" t="e">
        <f t="shared" si="22"/>
        <v>#VALUE!</v>
      </c>
      <c r="J220" s="2" t="e">
        <f t="shared" si="23"/>
        <v>#VALUE!</v>
      </c>
    </row>
    <row r="221" spans="2:10" x14ac:dyDescent="0.25">
      <c r="B221">
        <v>210</v>
      </c>
      <c r="C221" s="2" t="e">
        <f t="shared" si="20"/>
        <v>#VALUE!</v>
      </c>
      <c r="D221" s="2" t="e">
        <f>$C221*(Input!$D$6/100)/$G$5</f>
        <v>#VALUE!</v>
      </c>
      <c r="E221" s="2" t="e">
        <f t="shared" si="18"/>
        <v>#VALUE!</v>
      </c>
      <c r="F221" s="6" t="e">
        <f t="shared" si="21"/>
        <v>#VALUE!</v>
      </c>
      <c r="G221" s="2" t="e">
        <f t="shared" si="19"/>
        <v>#VALUE!</v>
      </c>
      <c r="I221" s="2" t="e">
        <f t="shared" si="22"/>
        <v>#VALUE!</v>
      </c>
      <c r="J221" s="2" t="e">
        <f t="shared" si="23"/>
        <v>#VALUE!</v>
      </c>
    </row>
    <row r="222" spans="2:10" x14ac:dyDescent="0.25">
      <c r="B222">
        <v>211</v>
      </c>
      <c r="C222" s="2" t="e">
        <f t="shared" si="20"/>
        <v>#VALUE!</v>
      </c>
      <c r="D222" s="2" t="e">
        <f>$C222*(Input!$D$6/100)/$G$5</f>
        <v>#VALUE!</v>
      </c>
      <c r="E222" s="2" t="e">
        <f t="shared" si="18"/>
        <v>#VALUE!</v>
      </c>
      <c r="F222" s="6" t="e">
        <f t="shared" si="21"/>
        <v>#VALUE!</v>
      </c>
      <c r="G222" s="2" t="e">
        <f t="shared" si="19"/>
        <v>#VALUE!</v>
      </c>
      <c r="I222" s="2" t="e">
        <f t="shared" si="22"/>
        <v>#VALUE!</v>
      </c>
      <c r="J222" s="2" t="e">
        <f t="shared" si="23"/>
        <v>#VALUE!</v>
      </c>
    </row>
    <row r="223" spans="2:10" x14ac:dyDescent="0.25">
      <c r="B223">
        <v>212</v>
      </c>
      <c r="C223" s="2" t="e">
        <f t="shared" si="20"/>
        <v>#VALUE!</v>
      </c>
      <c r="D223" s="2" t="e">
        <f>$C223*(Input!$D$6/100)/$G$5</f>
        <v>#VALUE!</v>
      </c>
      <c r="E223" s="2" t="e">
        <f t="shared" si="18"/>
        <v>#VALUE!</v>
      </c>
      <c r="F223" s="6" t="e">
        <f t="shared" si="21"/>
        <v>#VALUE!</v>
      </c>
      <c r="G223" s="2" t="e">
        <f t="shared" si="19"/>
        <v>#VALUE!</v>
      </c>
      <c r="I223" s="2" t="e">
        <f t="shared" si="22"/>
        <v>#VALUE!</v>
      </c>
      <c r="J223" s="2" t="e">
        <f t="shared" si="23"/>
        <v>#VALUE!</v>
      </c>
    </row>
    <row r="224" spans="2:10" x14ac:dyDescent="0.25">
      <c r="B224">
        <v>213</v>
      </c>
      <c r="C224" s="2" t="e">
        <f t="shared" si="20"/>
        <v>#VALUE!</v>
      </c>
      <c r="D224" s="2" t="e">
        <f>$C224*(Input!$D$6/100)/$G$5</f>
        <v>#VALUE!</v>
      </c>
      <c r="E224" s="2" t="e">
        <f t="shared" si="18"/>
        <v>#VALUE!</v>
      </c>
      <c r="F224" s="6" t="e">
        <f t="shared" si="21"/>
        <v>#VALUE!</v>
      </c>
      <c r="G224" s="2" t="e">
        <f t="shared" si="19"/>
        <v>#VALUE!</v>
      </c>
      <c r="I224" s="2" t="e">
        <f t="shared" si="22"/>
        <v>#VALUE!</v>
      </c>
      <c r="J224" s="2" t="e">
        <f t="shared" si="23"/>
        <v>#VALUE!</v>
      </c>
    </row>
    <row r="225" spans="2:10" x14ac:dyDescent="0.25">
      <c r="B225">
        <v>214</v>
      </c>
      <c r="C225" s="2" t="e">
        <f t="shared" si="20"/>
        <v>#VALUE!</v>
      </c>
      <c r="D225" s="2" t="e">
        <f>$C225*(Input!$D$6/100)/$G$5</f>
        <v>#VALUE!</v>
      </c>
      <c r="E225" s="2" t="e">
        <f t="shared" si="18"/>
        <v>#VALUE!</v>
      </c>
      <c r="F225" s="6" t="e">
        <f t="shared" si="21"/>
        <v>#VALUE!</v>
      </c>
      <c r="G225" s="2" t="e">
        <f t="shared" si="19"/>
        <v>#VALUE!</v>
      </c>
      <c r="I225" s="2" t="e">
        <f t="shared" si="22"/>
        <v>#VALUE!</v>
      </c>
      <c r="J225" s="2" t="e">
        <f t="shared" si="23"/>
        <v>#VALUE!</v>
      </c>
    </row>
    <row r="226" spans="2:10" x14ac:dyDescent="0.25">
      <c r="B226">
        <v>215</v>
      </c>
      <c r="C226" s="2" t="e">
        <f t="shared" si="20"/>
        <v>#VALUE!</v>
      </c>
      <c r="D226" s="2" t="e">
        <f>$C226*(Input!$D$6/100)/$G$5</f>
        <v>#VALUE!</v>
      </c>
      <c r="E226" s="2" t="e">
        <f t="shared" si="18"/>
        <v>#VALUE!</v>
      </c>
      <c r="F226" s="6" t="e">
        <f t="shared" si="21"/>
        <v>#VALUE!</v>
      </c>
      <c r="G226" s="2" t="e">
        <f t="shared" si="19"/>
        <v>#VALUE!</v>
      </c>
      <c r="I226" s="2" t="e">
        <f t="shared" si="22"/>
        <v>#VALUE!</v>
      </c>
      <c r="J226" s="2" t="e">
        <f t="shared" si="23"/>
        <v>#VALUE!</v>
      </c>
    </row>
    <row r="227" spans="2:10" x14ac:dyDescent="0.25">
      <c r="B227">
        <v>216</v>
      </c>
      <c r="C227" s="2" t="e">
        <f t="shared" si="20"/>
        <v>#VALUE!</v>
      </c>
      <c r="D227" s="2" t="e">
        <f>$C227*(Input!$D$6/100)/$G$5</f>
        <v>#VALUE!</v>
      </c>
      <c r="E227" s="2" t="e">
        <f t="shared" si="18"/>
        <v>#VALUE!</v>
      </c>
      <c r="F227" s="6" t="e">
        <f t="shared" si="21"/>
        <v>#VALUE!</v>
      </c>
      <c r="G227" s="2" t="e">
        <f t="shared" si="19"/>
        <v>#VALUE!</v>
      </c>
      <c r="I227" s="2" t="e">
        <f t="shared" si="22"/>
        <v>#VALUE!</v>
      </c>
      <c r="J227" s="2" t="e">
        <f t="shared" si="23"/>
        <v>#VALUE!</v>
      </c>
    </row>
    <row r="228" spans="2:10" x14ac:dyDescent="0.25">
      <c r="B228">
        <v>217</v>
      </c>
      <c r="C228" s="2" t="e">
        <f t="shared" si="20"/>
        <v>#VALUE!</v>
      </c>
      <c r="D228" s="2" t="e">
        <f>$C228*(Input!$D$6/100)/$G$5</f>
        <v>#VALUE!</v>
      </c>
      <c r="E228" s="2" t="e">
        <f t="shared" si="18"/>
        <v>#VALUE!</v>
      </c>
      <c r="F228" s="6" t="e">
        <f t="shared" si="21"/>
        <v>#VALUE!</v>
      </c>
      <c r="G228" s="2" t="e">
        <f t="shared" si="19"/>
        <v>#VALUE!</v>
      </c>
      <c r="I228" s="2" t="e">
        <f t="shared" si="22"/>
        <v>#VALUE!</v>
      </c>
      <c r="J228" s="2" t="e">
        <f t="shared" si="23"/>
        <v>#VALUE!</v>
      </c>
    </row>
    <row r="229" spans="2:10" x14ac:dyDescent="0.25">
      <c r="B229">
        <v>218</v>
      </c>
      <c r="C229" s="2" t="e">
        <f t="shared" si="20"/>
        <v>#VALUE!</v>
      </c>
      <c r="D229" s="2" t="e">
        <f>$C229*(Input!$D$6/100)/$G$5</f>
        <v>#VALUE!</v>
      </c>
      <c r="E229" s="2" t="e">
        <f t="shared" si="18"/>
        <v>#VALUE!</v>
      </c>
      <c r="F229" s="6" t="e">
        <f t="shared" si="21"/>
        <v>#VALUE!</v>
      </c>
      <c r="G229" s="2" t="e">
        <f t="shared" si="19"/>
        <v>#VALUE!</v>
      </c>
      <c r="I229" s="2" t="e">
        <f t="shared" si="22"/>
        <v>#VALUE!</v>
      </c>
      <c r="J229" s="2" t="e">
        <f t="shared" si="23"/>
        <v>#VALUE!</v>
      </c>
    </row>
    <row r="230" spans="2:10" x14ac:dyDescent="0.25">
      <c r="B230">
        <v>219</v>
      </c>
      <c r="C230" s="2" t="e">
        <f t="shared" si="20"/>
        <v>#VALUE!</v>
      </c>
      <c r="D230" s="2" t="e">
        <f>$C230*(Input!$D$6/100)/$G$5</f>
        <v>#VALUE!</v>
      </c>
      <c r="E230" s="2" t="e">
        <f t="shared" si="18"/>
        <v>#VALUE!</v>
      </c>
      <c r="F230" s="6" t="e">
        <f t="shared" si="21"/>
        <v>#VALUE!</v>
      </c>
      <c r="G230" s="2" t="e">
        <f t="shared" si="19"/>
        <v>#VALUE!</v>
      </c>
      <c r="I230" s="2" t="e">
        <f t="shared" si="22"/>
        <v>#VALUE!</v>
      </c>
      <c r="J230" s="2" t="e">
        <f t="shared" si="23"/>
        <v>#VALUE!</v>
      </c>
    </row>
    <row r="231" spans="2:10" x14ac:dyDescent="0.25">
      <c r="B231">
        <v>220</v>
      </c>
      <c r="C231" s="2" t="e">
        <f t="shared" si="20"/>
        <v>#VALUE!</v>
      </c>
      <c r="D231" s="2" t="e">
        <f>$C231*(Input!$D$6/100)/$G$5</f>
        <v>#VALUE!</v>
      </c>
      <c r="E231" s="2" t="e">
        <f t="shared" si="18"/>
        <v>#VALUE!</v>
      </c>
      <c r="F231" s="6" t="e">
        <f t="shared" si="21"/>
        <v>#VALUE!</v>
      </c>
      <c r="G231" s="2" t="e">
        <f t="shared" si="19"/>
        <v>#VALUE!</v>
      </c>
      <c r="I231" s="2" t="e">
        <f t="shared" si="22"/>
        <v>#VALUE!</v>
      </c>
      <c r="J231" s="2" t="e">
        <f t="shared" si="23"/>
        <v>#VALUE!</v>
      </c>
    </row>
    <row r="232" spans="2:10" x14ac:dyDescent="0.25">
      <c r="B232">
        <v>221</v>
      </c>
      <c r="C232" s="2" t="e">
        <f t="shared" si="20"/>
        <v>#VALUE!</v>
      </c>
      <c r="D232" s="2" t="e">
        <f>$C232*(Input!$D$6/100)/$G$5</f>
        <v>#VALUE!</v>
      </c>
      <c r="E232" s="2" t="e">
        <f t="shared" si="18"/>
        <v>#VALUE!</v>
      </c>
      <c r="F232" s="6" t="e">
        <f t="shared" si="21"/>
        <v>#VALUE!</v>
      </c>
      <c r="G232" s="2" t="e">
        <f t="shared" si="19"/>
        <v>#VALUE!</v>
      </c>
      <c r="I232" s="2" t="e">
        <f t="shared" si="22"/>
        <v>#VALUE!</v>
      </c>
      <c r="J232" s="2" t="e">
        <f t="shared" si="23"/>
        <v>#VALUE!</v>
      </c>
    </row>
    <row r="233" spans="2:10" x14ac:dyDescent="0.25">
      <c r="B233">
        <v>222</v>
      </c>
      <c r="C233" s="2" t="e">
        <f t="shared" si="20"/>
        <v>#VALUE!</v>
      </c>
      <c r="D233" s="2" t="e">
        <f>$C233*(Input!$D$6/100)/$G$5</f>
        <v>#VALUE!</v>
      </c>
      <c r="E233" s="2" t="e">
        <f t="shared" si="18"/>
        <v>#VALUE!</v>
      </c>
      <c r="F233" s="6" t="e">
        <f t="shared" si="21"/>
        <v>#VALUE!</v>
      </c>
      <c r="G233" s="2" t="e">
        <f t="shared" si="19"/>
        <v>#VALUE!</v>
      </c>
      <c r="I233" s="2" t="e">
        <f t="shared" si="22"/>
        <v>#VALUE!</v>
      </c>
      <c r="J233" s="2" t="e">
        <f t="shared" si="23"/>
        <v>#VALUE!</v>
      </c>
    </row>
    <row r="234" spans="2:10" x14ac:dyDescent="0.25">
      <c r="B234">
        <v>223</v>
      </c>
      <c r="C234" s="2" t="e">
        <f t="shared" si="20"/>
        <v>#VALUE!</v>
      </c>
      <c r="D234" s="2" t="e">
        <f>$C234*(Input!$D$6/100)/$G$5</f>
        <v>#VALUE!</v>
      </c>
      <c r="E234" s="2" t="e">
        <f t="shared" si="18"/>
        <v>#VALUE!</v>
      </c>
      <c r="F234" s="6" t="e">
        <f t="shared" si="21"/>
        <v>#VALUE!</v>
      </c>
      <c r="G234" s="2" t="e">
        <f t="shared" si="19"/>
        <v>#VALUE!</v>
      </c>
      <c r="I234" s="2" t="e">
        <f t="shared" si="22"/>
        <v>#VALUE!</v>
      </c>
      <c r="J234" s="2" t="e">
        <f t="shared" si="23"/>
        <v>#VALUE!</v>
      </c>
    </row>
    <row r="235" spans="2:10" x14ac:dyDescent="0.25">
      <c r="B235">
        <v>224</v>
      </c>
      <c r="C235" s="2" t="e">
        <f t="shared" si="20"/>
        <v>#VALUE!</v>
      </c>
      <c r="D235" s="2" t="e">
        <f>$C235*(Input!$D$6/100)/$G$5</f>
        <v>#VALUE!</v>
      </c>
      <c r="E235" s="2" t="e">
        <f t="shared" si="18"/>
        <v>#VALUE!</v>
      </c>
      <c r="F235" s="6" t="e">
        <f t="shared" si="21"/>
        <v>#VALUE!</v>
      </c>
      <c r="G235" s="2" t="e">
        <f t="shared" si="19"/>
        <v>#VALUE!</v>
      </c>
      <c r="I235" s="2" t="e">
        <f t="shared" si="22"/>
        <v>#VALUE!</v>
      </c>
      <c r="J235" s="2" t="e">
        <f t="shared" si="23"/>
        <v>#VALUE!</v>
      </c>
    </row>
    <row r="236" spans="2:10" x14ac:dyDescent="0.25">
      <c r="B236">
        <v>225</v>
      </c>
      <c r="C236" s="2" t="e">
        <f t="shared" si="20"/>
        <v>#VALUE!</v>
      </c>
      <c r="D236" s="2" t="e">
        <f>$C236*(Input!$D$6/100)/$G$5</f>
        <v>#VALUE!</v>
      </c>
      <c r="E236" s="2" t="e">
        <f t="shared" si="18"/>
        <v>#VALUE!</v>
      </c>
      <c r="F236" s="6" t="e">
        <f t="shared" si="21"/>
        <v>#VALUE!</v>
      </c>
      <c r="G236" s="2" t="e">
        <f t="shared" si="19"/>
        <v>#VALUE!</v>
      </c>
      <c r="I236" s="2" t="e">
        <f t="shared" si="22"/>
        <v>#VALUE!</v>
      </c>
      <c r="J236" s="2" t="e">
        <f t="shared" si="23"/>
        <v>#VALUE!</v>
      </c>
    </row>
    <row r="237" spans="2:10" x14ac:dyDescent="0.25">
      <c r="B237">
        <v>226</v>
      </c>
      <c r="C237" s="2" t="e">
        <f t="shared" si="20"/>
        <v>#VALUE!</v>
      </c>
      <c r="D237" s="2" t="e">
        <f>$C237*(Input!$D$6/100)/$G$5</f>
        <v>#VALUE!</v>
      </c>
      <c r="E237" s="2" t="e">
        <f t="shared" si="18"/>
        <v>#VALUE!</v>
      </c>
      <c r="F237" s="6" t="e">
        <f t="shared" si="21"/>
        <v>#VALUE!</v>
      </c>
      <c r="G237" s="2" t="e">
        <f t="shared" si="19"/>
        <v>#VALUE!</v>
      </c>
      <c r="I237" s="2" t="e">
        <f t="shared" si="22"/>
        <v>#VALUE!</v>
      </c>
      <c r="J237" s="2" t="e">
        <f t="shared" si="23"/>
        <v>#VALUE!</v>
      </c>
    </row>
    <row r="238" spans="2:10" x14ac:dyDescent="0.25">
      <c r="B238">
        <v>227</v>
      </c>
      <c r="C238" s="2" t="e">
        <f t="shared" si="20"/>
        <v>#VALUE!</v>
      </c>
      <c r="D238" s="2" t="e">
        <f>$C238*(Input!$D$6/100)/$G$5</f>
        <v>#VALUE!</v>
      </c>
      <c r="E238" s="2" t="e">
        <f t="shared" si="18"/>
        <v>#VALUE!</v>
      </c>
      <c r="F238" s="6" t="e">
        <f t="shared" si="21"/>
        <v>#VALUE!</v>
      </c>
      <c r="G238" s="2" t="e">
        <f t="shared" si="19"/>
        <v>#VALUE!</v>
      </c>
      <c r="I238" s="2" t="e">
        <f t="shared" si="22"/>
        <v>#VALUE!</v>
      </c>
      <c r="J238" s="2" t="e">
        <f t="shared" si="23"/>
        <v>#VALUE!</v>
      </c>
    </row>
    <row r="239" spans="2:10" x14ac:dyDescent="0.25">
      <c r="B239">
        <v>228</v>
      </c>
      <c r="C239" s="2" t="e">
        <f t="shared" si="20"/>
        <v>#VALUE!</v>
      </c>
      <c r="D239" s="2" t="e">
        <f>$C239*(Input!$D$6/100)/$G$5</f>
        <v>#VALUE!</v>
      </c>
      <c r="E239" s="2" t="e">
        <f t="shared" si="18"/>
        <v>#VALUE!</v>
      </c>
      <c r="F239" s="6" t="e">
        <f t="shared" si="21"/>
        <v>#VALUE!</v>
      </c>
      <c r="G239" s="2" t="e">
        <f t="shared" si="19"/>
        <v>#VALUE!</v>
      </c>
      <c r="I239" s="2" t="e">
        <f t="shared" si="22"/>
        <v>#VALUE!</v>
      </c>
      <c r="J239" s="2" t="e">
        <f t="shared" si="23"/>
        <v>#VALUE!</v>
      </c>
    </row>
    <row r="240" spans="2:10" x14ac:dyDescent="0.25">
      <c r="B240">
        <v>229</v>
      </c>
      <c r="C240" s="2" t="e">
        <f t="shared" si="20"/>
        <v>#VALUE!</v>
      </c>
      <c r="D240" s="2" t="e">
        <f>$C240*(Input!$D$6/100)/$G$5</f>
        <v>#VALUE!</v>
      </c>
      <c r="E240" s="2" t="e">
        <f t="shared" si="18"/>
        <v>#VALUE!</v>
      </c>
      <c r="F240" s="6" t="e">
        <f t="shared" si="21"/>
        <v>#VALUE!</v>
      </c>
      <c r="G240" s="2" t="e">
        <f t="shared" si="19"/>
        <v>#VALUE!</v>
      </c>
      <c r="I240" s="2" t="e">
        <f t="shared" si="22"/>
        <v>#VALUE!</v>
      </c>
      <c r="J240" s="2" t="e">
        <f t="shared" si="23"/>
        <v>#VALUE!</v>
      </c>
    </row>
    <row r="241" spans="2:10" x14ac:dyDescent="0.25">
      <c r="B241">
        <v>230</v>
      </c>
      <c r="C241" s="2" t="e">
        <f t="shared" si="20"/>
        <v>#VALUE!</v>
      </c>
      <c r="D241" s="2" t="e">
        <f>$C241*(Input!$D$6/100)/$G$5</f>
        <v>#VALUE!</v>
      </c>
      <c r="E241" s="2" t="e">
        <f t="shared" si="18"/>
        <v>#VALUE!</v>
      </c>
      <c r="F241" s="6" t="e">
        <f t="shared" si="21"/>
        <v>#VALUE!</v>
      </c>
      <c r="G241" s="2" t="e">
        <f t="shared" si="19"/>
        <v>#VALUE!</v>
      </c>
      <c r="I241" s="2" t="e">
        <f t="shared" si="22"/>
        <v>#VALUE!</v>
      </c>
      <c r="J241" s="2" t="e">
        <f t="shared" si="23"/>
        <v>#VALUE!</v>
      </c>
    </row>
    <row r="242" spans="2:10" x14ac:dyDescent="0.25">
      <c r="B242">
        <v>231</v>
      </c>
      <c r="C242" s="2" t="e">
        <f t="shared" si="20"/>
        <v>#VALUE!</v>
      </c>
      <c r="D242" s="2" t="e">
        <f>$C242*(Input!$D$6/100)/$G$5</f>
        <v>#VALUE!</v>
      </c>
      <c r="E242" s="2" t="e">
        <f t="shared" si="18"/>
        <v>#VALUE!</v>
      </c>
      <c r="F242" s="6" t="e">
        <f t="shared" si="21"/>
        <v>#VALUE!</v>
      </c>
      <c r="G242" s="2" t="e">
        <f t="shared" si="19"/>
        <v>#VALUE!</v>
      </c>
      <c r="I242" s="2" t="e">
        <f t="shared" si="22"/>
        <v>#VALUE!</v>
      </c>
      <c r="J242" s="2" t="e">
        <f t="shared" si="23"/>
        <v>#VALUE!</v>
      </c>
    </row>
    <row r="243" spans="2:10" x14ac:dyDescent="0.25">
      <c r="B243">
        <v>232</v>
      </c>
      <c r="C243" s="2" t="e">
        <f t="shared" si="20"/>
        <v>#VALUE!</v>
      </c>
      <c r="D243" s="2" t="e">
        <f>$C243*(Input!$D$6/100)/$G$5</f>
        <v>#VALUE!</v>
      </c>
      <c r="E243" s="2" t="e">
        <f t="shared" si="18"/>
        <v>#VALUE!</v>
      </c>
      <c r="F243" s="6" t="e">
        <f t="shared" si="21"/>
        <v>#VALUE!</v>
      </c>
      <c r="G243" s="2" t="e">
        <f t="shared" si="19"/>
        <v>#VALUE!</v>
      </c>
      <c r="I243" s="2" t="e">
        <f t="shared" si="22"/>
        <v>#VALUE!</v>
      </c>
      <c r="J243" s="2" t="e">
        <f t="shared" si="23"/>
        <v>#VALUE!</v>
      </c>
    </row>
    <row r="244" spans="2:10" x14ac:dyDescent="0.25">
      <c r="B244">
        <v>233</v>
      </c>
      <c r="C244" s="2" t="e">
        <f t="shared" si="20"/>
        <v>#VALUE!</v>
      </c>
      <c r="D244" s="2" t="e">
        <f>$C244*(Input!$D$6/100)/$G$5</f>
        <v>#VALUE!</v>
      </c>
      <c r="E244" s="2" t="e">
        <f t="shared" si="18"/>
        <v>#VALUE!</v>
      </c>
      <c r="F244" s="6" t="e">
        <f t="shared" si="21"/>
        <v>#VALUE!</v>
      </c>
      <c r="G244" s="2" t="e">
        <f t="shared" si="19"/>
        <v>#VALUE!</v>
      </c>
      <c r="I244" s="2" t="e">
        <f t="shared" si="22"/>
        <v>#VALUE!</v>
      </c>
      <c r="J244" s="2" t="e">
        <f t="shared" si="23"/>
        <v>#VALUE!</v>
      </c>
    </row>
    <row r="245" spans="2:10" x14ac:dyDescent="0.25">
      <c r="B245">
        <v>234</v>
      </c>
      <c r="C245" s="2" t="e">
        <f t="shared" si="20"/>
        <v>#VALUE!</v>
      </c>
      <c r="D245" s="2" t="e">
        <f>$C245*(Input!$D$6/100)/$G$5</f>
        <v>#VALUE!</v>
      </c>
      <c r="E245" s="2" t="e">
        <f t="shared" si="18"/>
        <v>#VALUE!</v>
      </c>
      <c r="F245" s="6" t="e">
        <f t="shared" si="21"/>
        <v>#VALUE!</v>
      </c>
      <c r="G245" s="2" t="e">
        <f t="shared" si="19"/>
        <v>#VALUE!</v>
      </c>
      <c r="I245" s="2" t="e">
        <f t="shared" si="22"/>
        <v>#VALUE!</v>
      </c>
      <c r="J245" s="2" t="e">
        <f t="shared" si="23"/>
        <v>#VALUE!</v>
      </c>
    </row>
    <row r="246" spans="2:10" x14ac:dyDescent="0.25">
      <c r="B246">
        <v>235</v>
      </c>
      <c r="C246" s="2" t="e">
        <f t="shared" si="20"/>
        <v>#VALUE!</v>
      </c>
      <c r="D246" s="2" t="e">
        <f>$C246*(Input!$D$6/100)/$G$5</f>
        <v>#VALUE!</v>
      </c>
      <c r="E246" s="2" t="e">
        <f t="shared" si="18"/>
        <v>#VALUE!</v>
      </c>
      <c r="F246" s="6" t="e">
        <f t="shared" si="21"/>
        <v>#VALUE!</v>
      </c>
      <c r="G246" s="2" t="e">
        <f t="shared" si="19"/>
        <v>#VALUE!</v>
      </c>
      <c r="I246" s="2" t="e">
        <f t="shared" si="22"/>
        <v>#VALUE!</v>
      </c>
      <c r="J246" s="2" t="e">
        <f t="shared" si="23"/>
        <v>#VALUE!</v>
      </c>
    </row>
    <row r="247" spans="2:10" x14ac:dyDescent="0.25">
      <c r="B247">
        <v>236</v>
      </c>
      <c r="C247" s="2" t="e">
        <f t="shared" si="20"/>
        <v>#VALUE!</v>
      </c>
      <c r="D247" s="2" t="e">
        <f>$C247*(Input!$D$6/100)/$G$5</f>
        <v>#VALUE!</v>
      </c>
      <c r="E247" s="2" t="e">
        <f t="shared" si="18"/>
        <v>#VALUE!</v>
      </c>
      <c r="F247" s="6" t="e">
        <f t="shared" si="21"/>
        <v>#VALUE!</v>
      </c>
      <c r="G247" s="2" t="e">
        <f t="shared" si="19"/>
        <v>#VALUE!</v>
      </c>
      <c r="I247" s="2" t="e">
        <f t="shared" si="22"/>
        <v>#VALUE!</v>
      </c>
      <c r="J247" s="2" t="e">
        <f t="shared" si="23"/>
        <v>#VALUE!</v>
      </c>
    </row>
    <row r="248" spans="2:10" x14ac:dyDescent="0.25">
      <c r="B248">
        <v>237</v>
      </c>
      <c r="C248" s="2" t="e">
        <f t="shared" si="20"/>
        <v>#VALUE!</v>
      </c>
      <c r="D248" s="2" t="e">
        <f>$C248*(Input!$D$6/100)/$G$5</f>
        <v>#VALUE!</v>
      </c>
      <c r="E248" s="2" t="e">
        <f t="shared" si="18"/>
        <v>#VALUE!</v>
      </c>
      <c r="F248" s="6" t="e">
        <f t="shared" si="21"/>
        <v>#VALUE!</v>
      </c>
      <c r="G248" s="2" t="e">
        <f t="shared" si="19"/>
        <v>#VALUE!</v>
      </c>
      <c r="I248" s="2" t="e">
        <f t="shared" si="22"/>
        <v>#VALUE!</v>
      </c>
      <c r="J248" s="2" t="e">
        <f t="shared" si="23"/>
        <v>#VALUE!</v>
      </c>
    </row>
    <row r="249" spans="2:10" x14ac:dyDescent="0.25">
      <c r="B249">
        <v>238</v>
      </c>
      <c r="C249" s="2" t="e">
        <f t="shared" si="20"/>
        <v>#VALUE!</v>
      </c>
      <c r="D249" s="2" t="e">
        <f>$C249*(Input!$D$6/100)/$G$5</f>
        <v>#VALUE!</v>
      </c>
      <c r="E249" s="2" t="e">
        <f t="shared" si="18"/>
        <v>#VALUE!</v>
      </c>
      <c r="F249" s="6" t="e">
        <f t="shared" si="21"/>
        <v>#VALUE!</v>
      </c>
      <c r="G249" s="2" t="e">
        <f t="shared" si="19"/>
        <v>#VALUE!</v>
      </c>
      <c r="I249" s="2" t="e">
        <f t="shared" si="22"/>
        <v>#VALUE!</v>
      </c>
      <c r="J249" s="2" t="e">
        <f t="shared" si="23"/>
        <v>#VALUE!</v>
      </c>
    </row>
    <row r="250" spans="2:10" x14ac:dyDescent="0.25">
      <c r="B250">
        <v>239</v>
      </c>
      <c r="C250" s="2" t="e">
        <f t="shared" si="20"/>
        <v>#VALUE!</v>
      </c>
      <c r="D250" s="2" t="e">
        <f>$C250*(Input!$D$6/100)/$G$5</f>
        <v>#VALUE!</v>
      </c>
      <c r="E250" s="2" t="e">
        <f t="shared" si="18"/>
        <v>#VALUE!</v>
      </c>
      <c r="F250" s="6" t="e">
        <f t="shared" si="21"/>
        <v>#VALUE!</v>
      </c>
      <c r="G250" s="2" t="e">
        <f t="shared" si="19"/>
        <v>#VALUE!</v>
      </c>
      <c r="I250" s="2" t="e">
        <f t="shared" si="22"/>
        <v>#VALUE!</v>
      </c>
      <c r="J250" s="2" t="e">
        <f t="shared" si="23"/>
        <v>#VALUE!</v>
      </c>
    </row>
    <row r="251" spans="2:10" x14ac:dyDescent="0.25">
      <c r="B251">
        <v>240</v>
      </c>
      <c r="C251" s="2" t="e">
        <f t="shared" si="20"/>
        <v>#VALUE!</v>
      </c>
      <c r="D251" s="2" t="e">
        <f>$C251*(Input!$D$6/100)/$G$5</f>
        <v>#VALUE!</v>
      </c>
      <c r="E251" s="2" t="e">
        <f t="shared" si="18"/>
        <v>#VALUE!</v>
      </c>
      <c r="F251" s="6" t="e">
        <f t="shared" si="21"/>
        <v>#VALUE!</v>
      </c>
      <c r="G251" s="2" t="e">
        <f t="shared" si="19"/>
        <v>#VALUE!</v>
      </c>
      <c r="I251" s="2" t="e">
        <f t="shared" si="22"/>
        <v>#VALUE!</v>
      </c>
      <c r="J251" s="2" t="e">
        <f t="shared" si="23"/>
        <v>#VALUE!</v>
      </c>
    </row>
    <row r="252" spans="2:10" x14ac:dyDescent="0.25">
      <c r="B252">
        <v>241</v>
      </c>
      <c r="C252" s="2" t="e">
        <f t="shared" si="20"/>
        <v>#VALUE!</v>
      </c>
      <c r="D252" s="2" t="e">
        <f>$C252*(Input!$D$6/100)/$G$5</f>
        <v>#VALUE!</v>
      </c>
      <c r="E252" s="2" t="e">
        <f t="shared" si="18"/>
        <v>#VALUE!</v>
      </c>
      <c r="F252" s="6" t="e">
        <f t="shared" si="21"/>
        <v>#VALUE!</v>
      </c>
      <c r="G252" s="2" t="e">
        <f t="shared" si="19"/>
        <v>#VALUE!</v>
      </c>
      <c r="I252" s="2" t="e">
        <f t="shared" si="22"/>
        <v>#VALUE!</v>
      </c>
      <c r="J252" s="2" t="e">
        <f t="shared" si="23"/>
        <v>#VALUE!</v>
      </c>
    </row>
    <row r="253" spans="2:10" x14ac:dyDescent="0.25">
      <c r="B253">
        <v>242</v>
      </c>
      <c r="C253" s="2" t="e">
        <f t="shared" si="20"/>
        <v>#VALUE!</v>
      </c>
      <c r="D253" s="2" t="e">
        <f>$C253*(Input!$D$6/100)/$G$5</f>
        <v>#VALUE!</v>
      </c>
      <c r="E253" s="2" t="e">
        <f t="shared" si="18"/>
        <v>#VALUE!</v>
      </c>
      <c r="F253" s="6" t="e">
        <f t="shared" si="21"/>
        <v>#VALUE!</v>
      </c>
      <c r="G253" s="2" t="e">
        <f t="shared" si="19"/>
        <v>#VALUE!</v>
      </c>
      <c r="I253" s="2" t="e">
        <f t="shared" si="22"/>
        <v>#VALUE!</v>
      </c>
      <c r="J253" s="2" t="e">
        <f t="shared" si="23"/>
        <v>#VALUE!</v>
      </c>
    </row>
    <row r="254" spans="2:10" x14ac:dyDescent="0.25">
      <c r="B254">
        <v>243</v>
      </c>
      <c r="C254" s="2" t="e">
        <f t="shared" si="20"/>
        <v>#VALUE!</v>
      </c>
      <c r="D254" s="2" t="e">
        <f>$C254*(Input!$D$6/100)/$G$5</f>
        <v>#VALUE!</v>
      </c>
      <c r="E254" s="2" t="e">
        <f t="shared" si="18"/>
        <v>#VALUE!</v>
      </c>
      <c r="F254" s="6" t="e">
        <f t="shared" si="21"/>
        <v>#VALUE!</v>
      </c>
      <c r="G254" s="2" t="e">
        <f t="shared" si="19"/>
        <v>#VALUE!</v>
      </c>
      <c r="I254" s="2" t="e">
        <f t="shared" si="22"/>
        <v>#VALUE!</v>
      </c>
      <c r="J254" s="2" t="e">
        <f t="shared" si="23"/>
        <v>#VALUE!</v>
      </c>
    </row>
    <row r="255" spans="2:10" x14ac:dyDescent="0.25">
      <c r="B255">
        <v>244</v>
      </c>
      <c r="C255" s="2" t="e">
        <f t="shared" si="20"/>
        <v>#VALUE!</v>
      </c>
      <c r="D255" s="2" t="e">
        <f>$C255*(Input!$D$6/100)/$G$5</f>
        <v>#VALUE!</v>
      </c>
      <c r="E255" s="2" t="e">
        <f t="shared" si="18"/>
        <v>#VALUE!</v>
      </c>
      <c r="F255" s="6" t="e">
        <f t="shared" si="21"/>
        <v>#VALUE!</v>
      </c>
      <c r="G255" s="2" t="e">
        <f t="shared" si="19"/>
        <v>#VALUE!</v>
      </c>
      <c r="I255" s="2" t="e">
        <f t="shared" si="22"/>
        <v>#VALUE!</v>
      </c>
      <c r="J255" s="2" t="e">
        <f t="shared" si="23"/>
        <v>#VALUE!</v>
      </c>
    </row>
    <row r="256" spans="2:10" x14ac:dyDescent="0.25">
      <c r="B256">
        <v>245</v>
      </c>
      <c r="C256" s="2" t="e">
        <f t="shared" si="20"/>
        <v>#VALUE!</v>
      </c>
      <c r="D256" s="2" t="e">
        <f>$C256*(Input!$D$6/100)/$G$5</f>
        <v>#VALUE!</v>
      </c>
      <c r="E256" s="2" t="e">
        <f t="shared" si="18"/>
        <v>#VALUE!</v>
      </c>
      <c r="F256" s="6" t="e">
        <f t="shared" si="21"/>
        <v>#VALUE!</v>
      </c>
      <c r="G256" s="2" t="e">
        <f t="shared" si="19"/>
        <v>#VALUE!</v>
      </c>
      <c r="I256" s="2" t="e">
        <f t="shared" si="22"/>
        <v>#VALUE!</v>
      </c>
      <c r="J256" s="2" t="e">
        <f t="shared" si="23"/>
        <v>#VALUE!</v>
      </c>
    </row>
    <row r="257" spans="2:10" x14ac:dyDescent="0.25">
      <c r="B257">
        <v>246</v>
      </c>
      <c r="C257" s="2" t="e">
        <f t="shared" si="20"/>
        <v>#VALUE!</v>
      </c>
      <c r="D257" s="2" t="e">
        <f>$C257*(Input!$D$6/100)/$G$5</f>
        <v>#VALUE!</v>
      </c>
      <c r="E257" s="2" t="e">
        <f t="shared" si="18"/>
        <v>#VALUE!</v>
      </c>
      <c r="F257" s="6" t="e">
        <f t="shared" si="21"/>
        <v>#VALUE!</v>
      </c>
      <c r="G257" s="2" t="e">
        <f t="shared" si="19"/>
        <v>#VALUE!</v>
      </c>
      <c r="I257" s="2" t="e">
        <f t="shared" si="22"/>
        <v>#VALUE!</v>
      </c>
      <c r="J257" s="2" t="e">
        <f t="shared" si="23"/>
        <v>#VALUE!</v>
      </c>
    </row>
    <row r="258" spans="2:10" x14ac:dyDescent="0.25">
      <c r="B258">
        <v>247</v>
      </c>
      <c r="C258" s="2" t="e">
        <f t="shared" si="20"/>
        <v>#VALUE!</v>
      </c>
      <c r="D258" s="2" t="e">
        <f>$C258*(Input!$D$6/100)/$G$5</f>
        <v>#VALUE!</v>
      </c>
      <c r="E258" s="2" t="e">
        <f t="shared" si="18"/>
        <v>#VALUE!</v>
      </c>
      <c r="F258" s="6" t="e">
        <f t="shared" si="21"/>
        <v>#VALUE!</v>
      </c>
      <c r="G258" s="2" t="e">
        <f t="shared" si="19"/>
        <v>#VALUE!</v>
      </c>
      <c r="I258" s="2" t="e">
        <f t="shared" si="22"/>
        <v>#VALUE!</v>
      </c>
      <c r="J258" s="2" t="e">
        <f t="shared" si="23"/>
        <v>#VALUE!</v>
      </c>
    </row>
    <row r="259" spans="2:10" x14ac:dyDescent="0.25">
      <c r="B259">
        <v>248</v>
      </c>
      <c r="C259" s="2" t="e">
        <f t="shared" si="20"/>
        <v>#VALUE!</v>
      </c>
      <c r="D259" s="2" t="e">
        <f>$C259*(Input!$D$6/100)/$G$5</f>
        <v>#VALUE!</v>
      </c>
      <c r="E259" s="2" t="e">
        <f t="shared" si="18"/>
        <v>#VALUE!</v>
      </c>
      <c r="F259" s="6" t="e">
        <f t="shared" si="21"/>
        <v>#VALUE!</v>
      </c>
      <c r="G259" s="2" t="e">
        <f t="shared" si="19"/>
        <v>#VALUE!</v>
      </c>
      <c r="I259" s="2" t="e">
        <f t="shared" si="22"/>
        <v>#VALUE!</v>
      </c>
      <c r="J259" s="2" t="e">
        <f t="shared" si="23"/>
        <v>#VALUE!</v>
      </c>
    </row>
    <row r="260" spans="2:10" x14ac:dyDescent="0.25">
      <c r="B260">
        <v>249</v>
      </c>
      <c r="C260" s="2" t="e">
        <f t="shared" si="20"/>
        <v>#VALUE!</v>
      </c>
      <c r="D260" s="2" t="e">
        <f>$C260*(Input!$D$6/100)/$G$5</f>
        <v>#VALUE!</v>
      </c>
      <c r="E260" s="2" t="e">
        <f t="shared" si="18"/>
        <v>#VALUE!</v>
      </c>
      <c r="F260" s="6" t="e">
        <f t="shared" si="21"/>
        <v>#VALUE!</v>
      </c>
      <c r="G260" s="2" t="e">
        <f t="shared" si="19"/>
        <v>#VALUE!</v>
      </c>
      <c r="I260" s="2" t="e">
        <f t="shared" si="22"/>
        <v>#VALUE!</v>
      </c>
      <c r="J260" s="2" t="e">
        <f t="shared" si="23"/>
        <v>#VALUE!</v>
      </c>
    </row>
    <row r="261" spans="2:10" x14ac:dyDescent="0.25">
      <c r="B261">
        <v>250</v>
      </c>
      <c r="C261" s="2" t="e">
        <f t="shared" si="20"/>
        <v>#VALUE!</v>
      </c>
      <c r="D261" s="2" t="e">
        <f>$C261*(Input!$D$6/100)/$G$5</f>
        <v>#VALUE!</v>
      </c>
      <c r="E261" s="2" t="e">
        <f t="shared" si="18"/>
        <v>#VALUE!</v>
      </c>
      <c r="F261" s="6" t="e">
        <f t="shared" si="21"/>
        <v>#VALUE!</v>
      </c>
      <c r="G261" s="2" t="e">
        <f t="shared" si="19"/>
        <v>#VALUE!</v>
      </c>
      <c r="I261" s="2" t="e">
        <f t="shared" si="22"/>
        <v>#VALUE!</v>
      </c>
      <c r="J261" s="2" t="e">
        <f t="shared" si="23"/>
        <v>#VALUE!</v>
      </c>
    </row>
    <row r="262" spans="2:10" x14ac:dyDescent="0.25">
      <c r="B262">
        <v>251</v>
      </c>
      <c r="C262" s="2" t="e">
        <f t="shared" si="20"/>
        <v>#VALUE!</v>
      </c>
      <c r="D262" s="2" t="e">
        <f>$C262*(Input!$D$6/100)/$G$5</f>
        <v>#VALUE!</v>
      </c>
      <c r="E262" s="2" t="e">
        <f t="shared" si="18"/>
        <v>#VALUE!</v>
      </c>
      <c r="F262" s="6" t="e">
        <f t="shared" si="21"/>
        <v>#VALUE!</v>
      </c>
      <c r="G262" s="2" t="e">
        <f t="shared" si="19"/>
        <v>#VALUE!</v>
      </c>
      <c r="I262" s="2" t="e">
        <f t="shared" si="22"/>
        <v>#VALUE!</v>
      </c>
      <c r="J262" s="2" t="e">
        <f t="shared" si="23"/>
        <v>#VALUE!</v>
      </c>
    </row>
    <row r="263" spans="2:10" x14ac:dyDescent="0.25">
      <c r="B263">
        <v>252</v>
      </c>
      <c r="C263" s="2" t="e">
        <f t="shared" si="20"/>
        <v>#VALUE!</v>
      </c>
      <c r="D263" s="2" t="e">
        <f>$C263*(Input!$D$6/100)/$G$5</f>
        <v>#VALUE!</v>
      </c>
      <c r="E263" s="2" t="e">
        <f t="shared" si="18"/>
        <v>#VALUE!</v>
      </c>
      <c r="F263" s="6" t="e">
        <f t="shared" si="21"/>
        <v>#VALUE!</v>
      </c>
      <c r="G263" s="2" t="e">
        <f t="shared" si="19"/>
        <v>#VALUE!</v>
      </c>
      <c r="I263" s="2" t="e">
        <f t="shared" si="22"/>
        <v>#VALUE!</v>
      </c>
      <c r="J263" s="2" t="e">
        <f t="shared" si="23"/>
        <v>#VALUE!</v>
      </c>
    </row>
    <row r="264" spans="2:10" x14ac:dyDescent="0.25">
      <c r="B264">
        <v>253</v>
      </c>
      <c r="C264" s="2" t="e">
        <f t="shared" si="20"/>
        <v>#VALUE!</v>
      </c>
      <c r="D264" s="2" t="e">
        <f>$C264*(Input!$D$6/100)/$G$5</f>
        <v>#VALUE!</v>
      </c>
      <c r="E264" s="2" t="e">
        <f t="shared" si="18"/>
        <v>#VALUE!</v>
      </c>
      <c r="F264" s="6" t="e">
        <f t="shared" si="21"/>
        <v>#VALUE!</v>
      </c>
      <c r="G264" s="2" t="e">
        <f t="shared" si="19"/>
        <v>#VALUE!</v>
      </c>
      <c r="I264" s="2" t="e">
        <f t="shared" si="22"/>
        <v>#VALUE!</v>
      </c>
      <c r="J264" s="2" t="e">
        <f t="shared" si="23"/>
        <v>#VALUE!</v>
      </c>
    </row>
    <row r="265" spans="2:10" x14ac:dyDescent="0.25">
      <c r="B265">
        <v>254</v>
      </c>
      <c r="C265" s="2" t="e">
        <f t="shared" si="20"/>
        <v>#VALUE!</v>
      </c>
      <c r="D265" s="2" t="e">
        <f>$C265*(Input!$D$6/100)/$G$5</f>
        <v>#VALUE!</v>
      </c>
      <c r="E265" s="2" t="e">
        <f t="shared" si="18"/>
        <v>#VALUE!</v>
      </c>
      <c r="F265" s="6" t="e">
        <f t="shared" si="21"/>
        <v>#VALUE!</v>
      </c>
      <c r="G265" s="2" t="e">
        <f t="shared" si="19"/>
        <v>#VALUE!</v>
      </c>
      <c r="I265" s="2" t="e">
        <f t="shared" si="22"/>
        <v>#VALUE!</v>
      </c>
      <c r="J265" s="2" t="e">
        <f t="shared" si="23"/>
        <v>#VALUE!</v>
      </c>
    </row>
    <row r="266" spans="2:10" x14ac:dyDescent="0.25">
      <c r="B266">
        <v>255</v>
      </c>
      <c r="C266" s="2" t="e">
        <f t="shared" si="20"/>
        <v>#VALUE!</v>
      </c>
      <c r="D266" s="2" t="e">
        <f>$C266*(Input!$D$6/100)/$G$5</f>
        <v>#VALUE!</v>
      </c>
      <c r="E266" s="2" t="e">
        <f t="shared" si="18"/>
        <v>#VALUE!</v>
      </c>
      <c r="F266" s="6" t="e">
        <f t="shared" si="21"/>
        <v>#VALUE!</v>
      </c>
      <c r="G266" s="2" t="e">
        <f t="shared" si="19"/>
        <v>#VALUE!</v>
      </c>
      <c r="I266" s="2" t="e">
        <f t="shared" si="22"/>
        <v>#VALUE!</v>
      </c>
      <c r="J266" s="2" t="e">
        <f t="shared" si="23"/>
        <v>#VALUE!</v>
      </c>
    </row>
    <row r="267" spans="2:10" x14ac:dyDescent="0.25">
      <c r="B267">
        <v>256</v>
      </c>
      <c r="C267" s="2" t="e">
        <f t="shared" si="20"/>
        <v>#VALUE!</v>
      </c>
      <c r="D267" s="2" t="e">
        <f>$C267*(Input!$D$6/100)/$G$5</f>
        <v>#VALUE!</v>
      </c>
      <c r="E267" s="2" t="e">
        <f t="shared" si="18"/>
        <v>#VALUE!</v>
      </c>
      <c r="F267" s="6" t="e">
        <f t="shared" si="21"/>
        <v>#VALUE!</v>
      </c>
      <c r="G267" s="2" t="e">
        <f t="shared" si="19"/>
        <v>#VALUE!</v>
      </c>
      <c r="I267" s="2" t="e">
        <f t="shared" si="22"/>
        <v>#VALUE!</v>
      </c>
      <c r="J267" s="2" t="e">
        <f t="shared" si="23"/>
        <v>#VALUE!</v>
      </c>
    </row>
    <row r="268" spans="2:10" x14ac:dyDescent="0.25">
      <c r="B268">
        <v>257</v>
      </c>
      <c r="C268" s="2" t="e">
        <f t="shared" si="20"/>
        <v>#VALUE!</v>
      </c>
      <c r="D268" s="2" t="e">
        <f>$C268*(Input!$D$6/100)/$G$5</f>
        <v>#VALUE!</v>
      </c>
      <c r="E268" s="2" t="e">
        <f t="shared" ref="E268:E331" si="24">($D268*(1-$G$8/100))</f>
        <v>#VALUE!</v>
      </c>
      <c r="F268" s="6" t="e">
        <f t="shared" si="21"/>
        <v>#VALUE!</v>
      </c>
      <c r="G268" s="2" t="e">
        <f t="shared" ref="G268:G331" si="25">F268+E268</f>
        <v>#VALUE!</v>
      </c>
      <c r="I268" s="2" t="e">
        <f t="shared" si="22"/>
        <v>#VALUE!</v>
      </c>
      <c r="J268" s="2" t="e">
        <f t="shared" si="23"/>
        <v>#VALUE!</v>
      </c>
    </row>
    <row r="269" spans="2:10" x14ac:dyDescent="0.25">
      <c r="B269">
        <v>258</v>
      </c>
      <c r="C269" s="2" t="e">
        <f t="shared" ref="C269:C332" si="26">C268-F268</f>
        <v>#VALUE!</v>
      </c>
      <c r="D269" s="2" t="e">
        <f>$C269*(Input!$D$6/100)/$G$5</f>
        <v>#VALUE!</v>
      </c>
      <c r="E269" s="2" t="e">
        <f t="shared" si="24"/>
        <v>#VALUE!</v>
      </c>
      <c r="F269" s="6" t="e">
        <f t="shared" ref="F269:F332" si="27">IF(ROUND(D269, 2)=0,0,$D$4-D269)</f>
        <v>#VALUE!</v>
      </c>
      <c r="G269" s="2" t="e">
        <f t="shared" si="25"/>
        <v>#VALUE!</v>
      </c>
      <c r="I269" s="2" t="e">
        <f t="shared" si="22"/>
        <v>#VALUE!</v>
      </c>
      <c r="J269" s="2" t="e">
        <f t="shared" si="23"/>
        <v>#VALUE!</v>
      </c>
    </row>
    <row r="270" spans="2:10" x14ac:dyDescent="0.25">
      <c r="B270">
        <v>259</v>
      </c>
      <c r="C270" s="2" t="e">
        <f t="shared" si="26"/>
        <v>#VALUE!</v>
      </c>
      <c r="D270" s="2" t="e">
        <f>$C270*(Input!$D$6/100)/$G$5</f>
        <v>#VALUE!</v>
      </c>
      <c r="E270" s="2" t="e">
        <f t="shared" si="24"/>
        <v>#VALUE!</v>
      </c>
      <c r="F270" s="6" t="e">
        <f t="shared" si="27"/>
        <v>#VALUE!</v>
      </c>
      <c r="G270" s="2" t="e">
        <f t="shared" si="25"/>
        <v>#VALUE!</v>
      </c>
      <c r="I270" s="2" t="e">
        <f t="shared" ref="I270:I333" si="28">I269+D270</f>
        <v>#VALUE!</v>
      </c>
      <c r="J270" s="2" t="e">
        <f t="shared" ref="J270:J333" si="29">J269+E270</f>
        <v>#VALUE!</v>
      </c>
    </row>
    <row r="271" spans="2:10" x14ac:dyDescent="0.25">
      <c r="B271">
        <v>260</v>
      </c>
      <c r="C271" s="2" t="e">
        <f t="shared" si="26"/>
        <v>#VALUE!</v>
      </c>
      <c r="D271" s="2" t="e">
        <f>$C271*(Input!$D$6/100)/$G$5</f>
        <v>#VALUE!</v>
      </c>
      <c r="E271" s="2" t="e">
        <f t="shared" si="24"/>
        <v>#VALUE!</v>
      </c>
      <c r="F271" s="6" t="e">
        <f t="shared" si="27"/>
        <v>#VALUE!</v>
      </c>
      <c r="G271" s="2" t="e">
        <f t="shared" si="25"/>
        <v>#VALUE!</v>
      </c>
      <c r="I271" s="2" t="e">
        <f t="shared" si="28"/>
        <v>#VALUE!</v>
      </c>
      <c r="J271" s="2" t="e">
        <f t="shared" si="29"/>
        <v>#VALUE!</v>
      </c>
    </row>
    <row r="272" spans="2:10" x14ac:dyDescent="0.25">
      <c r="B272">
        <v>261</v>
      </c>
      <c r="C272" s="2" t="e">
        <f t="shared" si="26"/>
        <v>#VALUE!</v>
      </c>
      <c r="D272" s="2" t="e">
        <f>$C272*(Input!$D$6/100)/$G$5</f>
        <v>#VALUE!</v>
      </c>
      <c r="E272" s="2" t="e">
        <f t="shared" si="24"/>
        <v>#VALUE!</v>
      </c>
      <c r="F272" s="6" t="e">
        <f t="shared" si="27"/>
        <v>#VALUE!</v>
      </c>
      <c r="G272" s="2" t="e">
        <f t="shared" si="25"/>
        <v>#VALUE!</v>
      </c>
      <c r="I272" s="2" t="e">
        <f t="shared" si="28"/>
        <v>#VALUE!</v>
      </c>
      <c r="J272" s="2" t="e">
        <f t="shared" si="29"/>
        <v>#VALUE!</v>
      </c>
    </row>
    <row r="273" spans="2:10" x14ac:dyDescent="0.25">
      <c r="B273">
        <v>262</v>
      </c>
      <c r="C273" s="2" t="e">
        <f t="shared" si="26"/>
        <v>#VALUE!</v>
      </c>
      <c r="D273" s="2" t="e">
        <f>$C273*(Input!$D$6/100)/$G$5</f>
        <v>#VALUE!</v>
      </c>
      <c r="E273" s="2" t="e">
        <f t="shared" si="24"/>
        <v>#VALUE!</v>
      </c>
      <c r="F273" s="6" t="e">
        <f t="shared" si="27"/>
        <v>#VALUE!</v>
      </c>
      <c r="G273" s="2" t="e">
        <f t="shared" si="25"/>
        <v>#VALUE!</v>
      </c>
      <c r="I273" s="2" t="e">
        <f t="shared" si="28"/>
        <v>#VALUE!</v>
      </c>
      <c r="J273" s="2" t="e">
        <f t="shared" si="29"/>
        <v>#VALUE!</v>
      </c>
    </row>
    <row r="274" spans="2:10" x14ac:dyDescent="0.25">
      <c r="B274">
        <v>263</v>
      </c>
      <c r="C274" s="2" t="e">
        <f t="shared" si="26"/>
        <v>#VALUE!</v>
      </c>
      <c r="D274" s="2" t="e">
        <f>$C274*(Input!$D$6/100)/$G$5</f>
        <v>#VALUE!</v>
      </c>
      <c r="E274" s="2" t="e">
        <f t="shared" si="24"/>
        <v>#VALUE!</v>
      </c>
      <c r="F274" s="6" t="e">
        <f t="shared" si="27"/>
        <v>#VALUE!</v>
      </c>
      <c r="G274" s="2" t="e">
        <f t="shared" si="25"/>
        <v>#VALUE!</v>
      </c>
      <c r="I274" s="2" t="e">
        <f t="shared" si="28"/>
        <v>#VALUE!</v>
      </c>
      <c r="J274" s="2" t="e">
        <f t="shared" si="29"/>
        <v>#VALUE!</v>
      </c>
    </row>
    <row r="275" spans="2:10" x14ac:dyDescent="0.25">
      <c r="B275">
        <v>264</v>
      </c>
      <c r="C275" s="2" t="e">
        <f t="shared" si="26"/>
        <v>#VALUE!</v>
      </c>
      <c r="D275" s="2" t="e">
        <f>$C275*(Input!$D$6/100)/$G$5</f>
        <v>#VALUE!</v>
      </c>
      <c r="E275" s="2" t="e">
        <f t="shared" si="24"/>
        <v>#VALUE!</v>
      </c>
      <c r="F275" s="6" t="e">
        <f t="shared" si="27"/>
        <v>#VALUE!</v>
      </c>
      <c r="G275" s="2" t="e">
        <f t="shared" si="25"/>
        <v>#VALUE!</v>
      </c>
      <c r="I275" s="2" t="e">
        <f t="shared" si="28"/>
        <v>#VALUE!</v>
      </c>
      <c r="J275" s="2" t="e">
        <f t="shared" si="29"/>
        <v>#VALUE!</v>
      </c>
    </row>
    <row r="276" spans="2:10" x14ac:dyDescent="0.25">
      <c r="B276">
        <v>265</v>
      </c>
      <c r="C276" s="2" t="e">
        <f t="shared" si="26"/>
        <v>#VALUE!</v>
      </c>
      <c r="D276" s="2" t="e">
        <f>$C276*(Input!$D$6/100)/$G$5</f>
        <v>#VALUE!</v>
      </c>
      <c r="E276" s="2" t="e">
        <f t="shared" si="24"/>
        <v>#VALUE!</v>
      </c>
      <c r="F276" s="6" t="e">
        <f t="shared" si="27"/>
        <v>#VALUE!</v>
      </c>
      <c r="G276" s="2" t="e">
        <f t="shared" si="25"/>
        <v>#VALUE!</v>
      </c>
      <c r="I276" s="2" t="e">
        <f t="shared" si="28"/>
        <v>#VALUE!</v>
      </c>
      <c r="J276" s="2" t="e">
        <f t="shared" si="29"/>
        <v>#VALUE!</v>
      </c>
    </row>
    <row r="277" spans="2:10" x14ac:dyDescent="0.25">
      <c r="B277">
        <v>266</v>
      </c>
      <c r="C277" s="2" t="e">
        <f t="shared" si="26"/>
        <v>#VALUE!</v>
      </c>
      <c r="D277" s="2" t="e">
        <f>$C277*(Input!$D$6/100)/$G$5</f>
        <v>#VALUE!</v>
      </c>
      <c r="E277" s="2" t="e">
        <f t="shared" si="24"/>
        <v>#VALUE!</v>
      </c>
      <c r="F277" s="6" t="e">
        <f t="shared" si="27"/>
        <v>#VALUE!</v>
      </c>
      <c r="G277" s="2" t="e">
        <f t="shared" si="25"/>
        <v>#VALUE!</v>
      </c>
      <c r="I277" s="2" t="e">
        <f t="shared" si="28"/>
        <v>#VALUE!</v>
      </c>
      <c r="J277" s="2" t="e">
        <f t="shared" si="29"/>
        <v>#VALUE!</v>
      </c>
    </row>
    <row r="278" spans="2:10" x14ac:dyDescent="0.25">
      <c r="B278">
        <v>267</v>
      </c>
      <c r="C278" s="2" t="e">
        <f t="shared" si="26"/>
        <v>#VALUE!</v>
      </c>
      <c r="D278" s="2" t="e">
        <f>$C278*(Input!$D$6/100)/$G$5</f>
        <v>#VALUE!</v>
      </c>
      <c r="E278" s="2" t="e">
        <f t="shared" si="24"/>
        <v>#VALUE!</v>
      </c>
      <c r="F278" s="6" t="e">
        <f t="shared" si="27"/>
        <v>#VALUE!</v>
      </c>
      <c r="G278" s="2" t="e">
        <f t="shared" si="25"/>
        <v>#VALUE!</v>
      </c>
      <c r="I278" s="2" t="e">
        <f t="shared" si="28"/>
        <v>#VALUE!</v>
      </c>
      <c r="J278" s="2" t="e">
        <f t="shared" si="29"/>
        <v>#VALUE!</v>
      </c>
    </row>
    <row r="279" spans="2:10" x14ac:dyDescent="0.25">
      <c r="B279">
        <v>268</v>
      </c>
      <c r="C279" s="2" t="e">
        <f t="shared" si="26"/>
        <v>#VALUE!</v>
      </c>
      <c r="D279" s="2" t="e">
        <f>$C279*(Input!$D$6/100)/$G$5</f>
        <v>#VALUE!</v>
      </c>
      <c r="E279" s="2" t="e">
        <f t="shared" si="24"/>
        <v>#VALUE!</v>
      </c>
      <c r="F279" s="6" t="e">
        <f t="shared" si="27"/>
        <v>#VALUE!</v>
      </c>
      <c r="G279" s="2" t="e">
        <f t="shared" si="25"/>
        <v>#VALUE!</v>
      </c>
      <c r="I279" s="2" t="e">
        <f t="shared" si="28"/>
        <v>#VALUE!</v>
      </c>
      <c r="J279" s="2" t="e">
        <f t="shared" si="29"/>
        <v>#VALUE!</v>
      </c>
    </row>
    <row r="280" spans="2:10" x14ac:dyDescent="0.25">
      <c r="B280">
        <v>269</v>
      </c>
      <c r="C280" s="2" t="e">
        <f t="shared" si="26"/>
        <v>#VALUE!</v>
      </c>
      <c r="D280" s="2" t="e">
        <f>$C280*(Input!$D$6/100)/$G$5</f>
        <v>#VALUE!</v>
      </c>
      <c r="E280" s="2" t="e">
        <f t="shared" si="24"/>
        <v>#VALUE!</v>
      </c>
      <c r="F280" s="6" t="e">
        <f t="shared" si="27"/>
        <v>#VALUE!</v>
      </c>
      <c r="G280" s="2" t="e">
        <f t="shared" si="25"/>
        <v>#VALUE!</v>
      </c>
      <c r="I280" s="2" t="e">
        <f t="shared" si="28"/>
        <v>#VALUE!</v>
      </c>
      <c r="J280" s="2" t="e">
        <f t="shared" si="29"/>
        <v>#VALUE!</v>
      </c>
    </row>
    <row r="281" spans="2:10" x14ac:dyDescent="0.25">
      <c r="B281">
        <v>270</v>
      </c>
      <c r="C281" s="2" t="e">
        <f t="shared" si="26"/>
        <v>#VALUE!</v>
      </c>
      <c r="D281" s="2" t="e">
        <f>$C281*(Input!$D$6/100)/$G$5</f>
        <v>#VALUE!</v>
      </c>
      <c r="E281" s="2" t="e">
        <f t="shared" si="24"/>
        <v>#VALUE!</v>
      </c>
      <c r="F281" s="6" t="e">
        <f t="shared" si="27"/>
        <v>#VALUE!</v>
      </c>
      <c r="G281" s="2" t="e">
        <f t="shared" si="25"/>
        <v>#VALUE!</v>
      </c>
      <c r="I281" s="2" t="e">
        <f t="shared" si="28"/>
        <v>#VALUE!</v>
      </c>
      <c r="J281" s="2" t="e">
        <f t="shared" si="29"/>
        <v>#VALUE!</v>
      </c>
    </row>
    <row r="282" spans="2:10" x14ac:dyDescent="0.25">
      <c r="B282">
        <v>271</v>
      </c>
      <c r="C282" s="2" t="e">
        <f t="shared" si="26"/>
        <v>#VALUE!</v>
      </c>
      <c r="D282" s="2" t="e">
        <f>$C282*(Input!$D$6/100)/$G$5</f>
        <v>#VALUE!</v>
      </c>
      <c r="E282" s="2" t="e">
        <f t="shared" si="24"/>
        <v>#VALUE!</v>
      </c>
      <c r="F282" s="6" t="e">
        <f t="shared" si="27"/>
        <v>#VALUE!</v>
      </c>
      <c r="G282" s="2" t="e">
        <f t="shared" si="25"/>
        <v>#VALUE!</v>
      </c>
      <c r="I282" s="2" t="e">
        <f t="shared" si="28"/>
        <v>#VALUE!</v>
      </c>
      <c r="J282" s="2" t="e">
        <f t="shared" si="29"/>
        <v>#VALUE!</v>
      </c>
    </row>
    <row r="283" spans="2:10" x14ac:dyDescent="0.25">
      <c r="B283">
        <v>272</v>
      </c>
      <c r="C283" s="2" t="e">
        <f t="shared" si="26"/>
        <v>#VALUE!</v>
      </c>
      <c r="D283" s="2" t="e">
        <f>$C283*(Input!$D$6/100)/$G$5</f>
        <v>#VALUE!</v>
      </c>
      <c r="E283" s="2" t="e">
        <f t="shared" si="24"/>
        <v>#VALUE!</v>
      </c>
      <c r="F283" s="6" t="e">
        <f t="shared" si="27"/>
        <v>#VALUE!</v>
      </c>
      <c r="G283" s="2" t="e">
        <f t="shared" si="25"/>
        <v>#VALUE!</v>
      </c>
      <c r="I283" s="2" t="e">
        <f t="shared" si="28"/>
        <v>#VALUE!</v>
      </c>
      <c r="J283" s="2" t="e">
        <f t="shared" si="29"/>
        <v>#VALUE!</v>
      </c>
    </row>
    <row r="284" spans="2:10" x14ac:dyDescent="0.25">
      <c r="B284">
        <v>273</v>
      </c>
      <c r="C284" s="2" t="e">
        <f t="shared" si="26"/>
        <v>#VALUE!</v>
      </c>
      <c r="D284" s="2" t="e">
        <f>$C284*(Input!$D$6/100)/$G$5</f>
        <v>#VALUE!</v>
      </c>
      <c r="E284" s="2" t="e">
        <f t="shared" si="24"/>
        <v>#VALUE!</v>
      </c>
      <c r="F284" s="6" t="e">
        <f t="shared" si="27"/>
        <v>#VALUE!</v>
      </c>
      <c r="G284" s="2" t="e">
        <f t="shared" si="25"/>
        <v>#VALUE!</v>
      </c>
      <c r="I284" s="2" t="e">
        <f t="shared" si="28"/>
        <v>#VALUE!</v>
      </c>
      <c r="J284" s="2" t="e">
        <f t="shared" si="29"/>
        <v>#VALUE!</v>
      </c>
    </row>
    <row r="285" spans="2:10" x14ac:dyDescent="0.25">
      <c r="B285">
        <v>274</v>
      </c>
      <c r="C285" s="2" t="e">
        <f t="shared" si="26"/>
        <v>#VALUE!</v>
      </c>
      <c r="D285" s="2" t="e">
        <f>$C285*(Input!$D$6/100)/$G$5</f>
        <v>#VALUE!</v>
      </c>
      <c r="E285" s="2" t="e">
        <f t="shared" si="24"/>
        <v>#VALUE!</v>
      </c>
      <c r="F285" s="6" t="e">
        <f t="shared" si="27"/>
        <v>#VALUE!</v>
      </c>
      <c r="G285" s="2" t="e">
        <f t="shared" si="25"/>
        <v>#VALUE!</v>
      </c>
      <c r="I285" s="2" t="e">
        <f t="shared" si="28"/>
        <v>#VALUE!</v>
      </c>
      <c r="J285" s="2" t="e">
        <f t="shared" si="29"/>
        <v>#VALUE!</v>
      </c>
    </row>
    <row r="286" spans="2:10" x14ac:dyDescent="0.25">
      <c r="B286">
        <v>275</v>
      </c>
      <c r="C286" s="2" t="e">
        <f t="shared" si="26"/>
        <v>#VALUE!</v>
      </c>
      <c r="D286" s="2" t="e">
        <f>$C286*(Input!$D$6/100)/$G$5</f>
        <v>#VALUE!</v>
      </c>
      <c r="E286" s="2" t="e">
        <f t="shared" si="24"/>
        <v>#VALUE!</v>
      </c>
      <c r="F286" s="6" t="e">
        <f t="shared" si="27"/>
        <v>#VALUE!</v>
      </c>
      <c r="G286" s="2" t="e">
        <f t="shared" si="25"/>
        <v>#VALUE!</v>
      </c>
      <c r="I286" s="2" t="e">
        <f t="shared" si="28"/>
        <v>#VALUE!</v>
      </c>
      <c r="J286" s="2" t="e">
        <f t="shared" si="29"/>
        <v>#VALUE!</v>
      </c>
    </row>
    <row r="287" spans="2:10" x14ac:dyDescent="0.25">
      <c r="B287">
        <v>276</v>
      </c>
      <c r="C287" s="2" t="e">
        <f t="shared" si="26"/>
        <v>#VALUE!</v>
      </c>
      <c r="D287" s="2" t="e">
        <f>$C287*(Input!$D$6/100)/$G$5</f>
        <v>#VALUE!</v>
      </c>
      <c r="E287" s="2" t="e">
        <f t="shared" si="24"/>
        <v>#VALUE!</v>
      </c>
      <c r="F287" s="6" t="e">
        <f t="shared" si="27"/>
        <v>#VALUE!</v>
      </c>
      <c r="G287" s="2" t="e">
        <f t="shared" si="25"/>
        <v>#VALUE!</v>
      </c>
      <c r="I287" s="2" t="e">
        <f t="shared" si="28"/>
        <v>#VALUE!</v>
      </c>
      <c r="J287" s="2" t="e">
        <f t="shared" si="29"/>
        <v>#VALUE!</v>
      </c>
    </row>
    <row r="288" spans="2:10" x14ac:dyDescent="0.25">
      <c r="B288">
        <v>277</v>
      </c>
      <c r="C288" s="2" t="e">
        <f t="shared" si="26"/>
        <v>#VALUE!</v>
      </c>
      <c r="D288" s="2" t="e">
        <f>$C288*(Input!$D$6/100)/$G$5</f>
        <v>#VALUE!</v>
      </c>
      <c r="E288" s="2" t="e">
        <f t="shared" si="24"/>
        <v>#VALUE!</v>
      </c>
      <c r="F288" s="6" t="e">
        <f t="shared" si="27"/>
        <v>#VALUE!</v>
      </c>
      <c r="G288" s="2" t="e">
        <f t="shared" si="25"/>
        <v>#VALUE!</v>
      </c>
      <c r="I288" s="2" t="e">
        <f t="shared" si="28"/>
        <v>#VALUE!</v>
      </c>
      <c r="J288" s="2" t="e">
        <f t="shared" si="29"/>
        <v>#VALUE!</v>
      </c>
    </row>
    <row r="289" spans="2:10" x14ac:dyDescent="0.25">
      <c r="B289">
        <v>278</v>
      </c>
      <c r="C289" s="2" t="e">
        <f t="shared" si="26"/>
        <v>#VALUE!</v>
      </c>
      <c r="D289" s="2" t="e">
        <f>$C289*(Input!$D$6/100)/$G$5</f>
        <v>#VALUE!</v>
      </c>
      <c r="E289" s="2" t="e">
        <f t="shared" si="24"/>
        <v>#VALUE!</v>
      </c>
      <c r="F289" s="6" t="e">
        <f t="shared" si="27"/>
        <v>#VALUE!</v>
      </c>
      <c r="G289" s="2" t="e">
        <f t="shared" si="25"/>
        <v>#VALUE!</v>
      </c>
      <c r="I289" s="2" t="e">
        <f t="shared" si="28"/>
        <v>#VALUE!</v>
      </c>
      <c r="J289" s="2" t="e">
        <f t="shared" si="29"/>
        <v>#VALUE!</v>
      </c>
    </row>
    <row r="290" spans="2:10" x14ac:dyDescent="0.25">
      <c r="B290">
        <v>279</v>
      </c>
      <c r="C290" s="2" t="e">
        <f t="shared" si="26"/>
        <v>#VALUE!</v>
      </c>
      <c r="D290" s="2" t="e">
        <f>$C290*(Input!$D$6/100)/$G$5</f>
        <v>#VALUE!</v>
      </c>
      <c r="E290" s="2" t="e">
        <f t="shared" si="24"/>
        <v>#VALUE!</v>
      </c>
      <c r="F290" s="6" t="e">
        <f t="shared" si="27"/>
        <v>#VALUE!</v>
      </c>
      <c r="G290" s="2" t="e">
        <f t="shared" si="25"/>
        <v>#VALUE!</v>
      </c>
      <c r="I290" s="2" t="e">
        <f t="shared" si="28"/>
        <v>#VALUE!</v>
      </c>
      <c r="J290" s="2" t="e">
        <f t="shared" si="29"/>
        <v>#VALUE!</v>
      </c>
    </row>
    <row r="291" spans="2:10" x14ac:dyDescent="0.25">
      <c r="B291">
        <v>280</v>
      </c>
      <c r="C291" s="2" t="e">
        <f t="shared" si="26"/>
        <v>#VALUE!</v>
      </c>
      <c r="D291" s="2" t="e">
        <f>$C291*(Input!$D$6/100)/$G$5</f>
        <v>#VALUE!</v>
      </c>
      <c r="E291" s="2" t="e">
        <f t="shared" si="24"/>
        <v>#VALUE!</v>
      </c>
      <c r="F291" s="6" t="e">
        <f t="shared" si="27"/>
        <v>#VALUE!</v>
      </c>
      <c r="G291" s="2" t="e">
        <f t="shared" si="25"/>
        <v>#VALUE!</v>
      </c>
      <c r="I291" s="2" t="e">
        <f t="shared" si="28"/>
        <v>#VALUE!</v>
      </c>
      <c r="J291" s="2" t="e">
        <f t="shared" si="29"/>
        <v>#VALUE!</v>
      </c>
    </row>
    <row r="292" spans="2:10" x14ac:dyDescent="0.25">
      <c r="B292">
        <v>281</v>
      </c>
      <c r="C292" s="2" t="e">
        <f t="shared" si="26"/>
        <v>#VALUE!</v>
      </c>
      <c r="D292" s="2" t="e">
        <f>$C292*(Input!$D$6/100)/$G$5</f>
        <v>#VALUE!</v>
      </c>
      <c r="E292" s="2" t="e">
        <f t="shared" si="24"/>
        <v>#VALUE!</v>
      </c>
      <c r="F292" s="6" t="e">
        <f t="shared" si="27"/>
        <v>#VALUE!</v>
      </c>
      <c r="G292" s="2" t="e">
        <f t="shared" si="25"/>
        <v>#VALUE!</v>
      </c>
      <c r="I292" s="2" t="e">
        <f t="shared" si="28"/>
        <v>#VALUE!</v>
      </c>
      <c r="J292" s="2" t="e">
        <f t="shared" si="29"/>
        <v>#VALUE!</v>
      </c>
    </row>
    <row r="293" spans="2:10" x14ac:dyDescent="0.25">
      <c r="B293">
        <v>282</v>
      </c>
      <c r="C293" s="2" t="e">
        <f t="shared" si="26"/>
        <v>#VALUE!</v>
      </c>
      <c r="D293" s="2" t="e">
        <f>$C293*(Input!$D$6/100)/$G$5</f>
        <v>#VALUE!</v>
      </c>
      <c r="E293" s="2" t="e">
        <f t="shared" si="24"/>
        <v>#VALUE!</v>
      </c>
      <c r="F293" s="6" t="e">
        <f t="shared" si="27"/>
        <v>#VALUE!</v>
      </c>
      <c r="G293" s="2" t="e">
        <f t="shared" si="25"/>
        <v>#VALUE!</v>
      </c>
      <c r="I293" s="2" t="e">
        <f t="shared" si="28"/>
        <v>#VALUE!</v>
      </c>
      <c r="J293" s="2" t="e">
        <f t="shared" si="29"/>
        <v>#VALUE!</v>
      </c>
    </row>
    <row r="294" spans="2:10" x14ac:dyDescent="0.25">
      <c r="B294">
        <v>283</v>
      </c>
      <c r="C294" s="2" t="e">
        <f t="shared" si="26"/>
        <v>#VALUE!</v>
      </c>
      <c r="D294" s="2" t="e">
        <f>$C294*(Input!$D$6/100)/$G$5</f>
        <v>#VALUE!</v>
      </c>
      <c r="E294" s="2" t="e">
        <f t="shared" si="24"/>
        <v>#VALUE!</v>
      </c>
      <c r="F294" s="6" t="e">
        <f t="shared" si="27"/>
        <v>#VALUE!</v>
      </c>
      <c r="G294" s="2" t="e">
        <f t="shared" si="25"/>
        <v>#VALUE!</v>
      </c>
      <c r="I294" s="2" t="e">
        <f t="shared" si="28"/>
        <v>#VALUE!</v>
      </c>
      <c r="J294" s="2" t="e">
        <f t="shared" si="29"/>
        <v>#VALUE!</v>
      </c>
    </row>
    <row r="295" spans="2:10" x14ac:dyDescent="0.25">
      <c r="B295">
        <v>284</v>
      </c>
      <c r="C295" s="2" t="e">
        <f t="shared" si="26"/>
        <v>#VALUE!</v>
      </c>
      <c r="D295" s="2" t="e">
        <f>$C295*(Input!$D$6/100)/$G$5</f>
        <v>#VALUE!</v>
      </c>
      <c r="E295" s="2" t="e">
        <f t="shared" si="24"/>
        <v>#VALUE!</v>
      </c>
      <c r="F295" s="6" t="e">
        <f t="shared" si="27"/>
        <v>#VALUE!</v>
      </c>
      <c r="G295" s="2" t="e">
        <f t="shared" si="25"/>
        <v>#VALUE!</v>
      </c>
      <c r="I295" s="2" t="e">
        <f t="shared" si="28"/>
        <v>#VALUE!</v>
      </c>
      <c r="J295" s="2" t="e">
        <f t="shared" si="29"/>
        <v>#VALUE!</v>
      </c>
    </row>
    <row r="296" spans="2:10" x14ac:dyDescent="0.25">
      <c r="B296">
        <v>285</v>
      </c>
      <c r="C296" s="2" t="e">
        <f t="shared" si="26"/>
        <v>#VALUE!</v>
      </c>
      <c r="D296" s="2" t="e">
        <f>$C296*(Input!$D$6/100)/$G$5</f>
        <v>#VALUE!</v>
      </c>
      <c r="E296" s="2" t="e">
        <f t="shared" si="24"/>
        <v>#VALUE!</v>
      </c>
      <c r="F296" s="6" t="e">
        <f t="shared" si="27"/>
        <v>#VALUE!</v>
      </c>
      <c r="G296" s="2" t="e">
        <f t="shared" si="25"/>
        <v>#VALUE!</v>
      </c>
      <c r="I296" s="2" t="e">
        <f t="shared" si="28"/>
        <v>#VALUE!</v>
      </c>
      <c r="J296" s="2" t="e">
        <f t="shared" si="29"/>
        <v>#VALUE!</v>
      </c>
    </row>
    <row r="297" spans="2:10" x14ac:dyDescent="0.25">
      <c r="B297">
        <v>286</v>
      </c>
      <c r="C297" s="2" t="e">
        <f t="shared" si="26"/>
        <v>#VALUE!</v>
      </c>
      <c r="D297" s="2" t="e">
        <f>$C297*(Input!$D$6/100)/$G$5</f>
        <v>#VALUE!</v>
      </c>
      <c r="E297" s="2" t="e">
        <f t="shared" si="24"/>
        <v>#VALUE!</v>
      </c>
      <c r="F297" s="6" t="e">
        <f t="shared" si="27"/>
        <v>#VALUE!</v>
      </c>
      <c r="G297" s="2" t="e">
        <f t="shared" si="25"/>
        <v>#VALUE!</v>
      </c>
      <c r="I297" s="2" t="e">
        <f t="shared" si="28"/>
        <v>#VALUE!</v>
      </c>
      <c r="J297" s="2" t="e">
        <f t="shared" si="29"/>
        <v>#VALUE!</v>
      </c>
    </row>
    <row r="298" spans="2:10" x14ac:dyDescent="0.25">
      <c r="B298">
        <v>287</v>
      </c>
      <c r="C298" s="2" t="e">
        <f t="shared" si="26"/>
        <v>#VALUE!</v>
      </c>
      <c r="D298" s="2" t="e">
        <f>$C298*(Input!$D$6/100)/$G$5</f>
        <v>#VALUE!</v>
      </c>
      <c r="E298" s="2" t="e">
        <f t="shared" si="24"/>
        <v>#VALUE!</v>
      </c>
      <c r="F298" s="6" t="e">
        <f t="shared" si="27"/>
        <v>#VALUE!</v>
      </c>
      <c r="G298" s="2" t="e">
        <f t="shared" si="25"/>
        <v>#VALUE!</v>
      </c>
      <c r="I298" s="2" t="e">
        <f t="shared" si="28"/>
        <v>#VALUE!</v>
      </c>
      <c r="J298" s="2" t="e">
        <f t="shared" si="29"/>
        <v>#VALUE!</v>
      </c>
    </row>
    <row r="299" spans="2:10" x14ac:dyDescent="0.25">
      <c r="B299">
        <v>288</v>
      </c>
      <c r="C299" s="2" t="e">
        <f t="shared" si="26"/>
        <v>#VALUE!</v>
      </c>
      <c r="D299" s="2" t="e">
        <f>$C299*(Input!$D$6/100)/$G$5</f>
        <v>#VALUE!</v>
      </c>
      <c r="E299" s="2" t="e">
        <f t="shared" si="24"/>
        <v>#VALUE!</v>
      </c>
      <c r="F299" s="6" t="e">
        <f t="shared" si="27"/>
        <v>#VALUE!</v>
      </c>
      <c r="G299" s="2" t="e">
        <f t="shared" si="25"/>
        <v>#VALUE!</v>
      </c>
      <c r="I299" s="2" t="e">
        <f t="shared" si="28"/>
        <v>#VALUE!</v>
      </c>
      <c r="J299" s="2" t="e">
        <f t="shared" si="29"/>
        <v>#VALUE!</v>
      </c>
    </row>
    <row r="300" spans="2:10" x14ac:dyDescent="0.25">
      <c r="B300">
        <v>289</v>
      </c>
      <c r="C300" s="2" t="e">
        <f t="shared" si="26"/>
        <v>#VALUE!</v>
      </c>
      <c r="D300" s="2" t="e">
        <f>$C300*(Input!$D$6/100)/$G$5</f>
        <v>#VALUE!</v>
      </c>
      <c r="E300" s="2" t="e">
        <f t="shared" si="24"/>
        <v>#VALUE!</v>
      </c>
      <c r="F300" s="6" t="e">
        <f t="shared" si="27"/>
        <v>#VALUE!</v>
      </c>
      <c r="G300" s="2" t="e">
        <f t="shared" si="25"/>
        <v>#VALUE!</v>
      </c>
      <c r="I300" s="2" t="e">
        <f t="shared" si="28"/>
        <v>#VALUE!</v>
      </c>
      <c r="J300" s="2" t="e">
        <f t="shared" si="29"/>
        <v>#VALUE!</v>
      </c>
    </row>
    <row r="301" spans="2:10" x14ac:dyDescent="0.25">
      <c r="B301">
        <v>290</v>
      </c>
      <c r="C301" s="2" t="e">
        <f t="shared" si="26"/>
        <v>#VALUE!</v>
      </c>
      <c r="D301" s="2" t="e">
        <f>$C301*(Input!$D$6/100)/$G$5</f>
        <v>#VALUE!</v>
      </c>
      <c r="E301" s="2" t="e">
        <f t="shared" si="24"/>
        <v>#VALUE!</v>
      </c>
      <c r="F301" s="6" t="e">
        <f t="shared" si="27"/>
        <v>#VALUE!</v>
      </c>
      <c r="G301" s="2" t="e">
        <f t="shared" si="25"/>
        <v>#VALUE!</v>
      </c>
      <c r="I301" s="2" t="e">
        <f t="shared" si="28"/>
        <v>#VALUE!</v>
      </c>
      <c r="J301" s="2" t="e">
        <f t="shared" si="29"/>
        <v>#VALUE!</v>
      </c>
    </row>
    <row r="302" spans="2:10" x14ac:dyDescent="0.25">
      <c r="B302">
        <v>291</v>
      </c>
      <c r="C302" s="2" t="e">
        <f t="shared" si="26"/>
        <v>#VALUE!</v>
      </c>
      <c r="D302" s="2" t="e">
        <f>$C302*(Input!$D$6/100)/$G$5</f>
        <v>#VALUE!</v>
      </c>
      <c r="E302" s="2" t="e">
        <f t="shared" si="24"/>
        <v>#VALUE!</v>
      </c>
      <c r="F302" s="6" t="e">
        <f t="shared" si="27"/>
        <v>#VALUE!</v>
      </c>
      <c r="G302" s="2" t="e">
        <f t="shared" si="25"/>
        <v>#VALUE!</v>
      </c>
      <c r="I302" s="2" t="e">
        <f t="shared" si="28"/>
        <v>#VALUE!</v>
      </c>
      <c r="J302" s="2" t="e">
        <f t="shared" si="29"/>
        <v>#VALUE!</v>
      </c>
    </row>
    <row r="303" spans="2:10" x14ac:dyDescent="0.25">
      <c r="B303">
        <v>292</v>
      </c>
      <c r="C303" s="2" t="e">
        <f t="shared" si="26"/>
        <v>#VALUE!</v>
      </c>
      <c r="D303" s="2" t="e">
        <f>$C303*(Input!$D$6/100)/$G$5</f>
        <v>#VALUE!</v>
      </c>
      <c r="E303" s="2" t="e">
        <f t="shared" si="24"/>
        <v>#VALUE!</v>
      </c>
      <c r="F303" s="6" t="e">
        <f t="shared" si="27"/>
        <v>#VALUE!</v>
      </c>
      <c r="G303" s="2" t="e">
        <f t="shared" si="25"/>
        <v>#VALUE!</v>
      </c>
      <c r="I303" s="2" t="e">
        <f t="shared" si="28"/>
        <v>#VALUE!</v>
      </c>
      <c r="J303" s="2" t="e">
        <f t="shared" si="29"/>
        <v>#VALUE!</v>
      </c>
    </row>
    <row r="304" spans="2:10" x14ac:dyDescent="0.25">
      <c r="B304">
        <v>293</v>
      </c>
      <c r="C304" s="2" t="e">
        <f t="shared" si="26"/>
        <v>#VALUE!</v>
      </c>
      <c r="D304" s="2" t="e">
        <f>$C304*(Input!$D$6/100)/$G$5</f>
        <v>#VALUE!</v>
      </c>
      <c r="E304" s="2" t="e">
        <f t="shared" si="24"/>
        <v>#VALUE!</v>
      </c>
      <c r="F304" s="6" t="e">
        <f t="shared" si="27"/>
        <v>#VALUE!</v>
      </c>
      <c r="G304" s="2" t="e">
        <f t="shared" si="25"/>
        <v>#VALUE!</v>
      </c>
      <c r="I304" s="2" t="e">
        <f t="shared" si="28"/>
        <v>#VALUE!</v>
      </c>
      <c r="J304" s="2" t="e">
        <f t="shared" si="29"/>
        <v>#VALUE!</v>
      </c>
    </row>
    <row r="305" spans="2:10" x14ac:dyDescent="0.25">
      <c r="B305">
        <v>294</v>
      </c>
      <c r="C305" s="2" t="e">
        <f t="shared" si="26"/>
        <v>#VALUE!</v>
      </c>
      <c r="D305" s="2" t="e">
        <f>$C305*(Input!$D$6/100)/$G$5</f>
        <v>#VALUE!</v>
      </c>
      <c r="E305" s="2" t="e">
        <f t="shared" si="24"/>
        <v>#VALUE!</v>
      </c>
      <c r="F305" s="6" t="e">
        <f t="shared" si="27"/>
        <v>#VALUE!</v>
      </c>
      <c r="G305" s="2" t="e">
        <f t="shared" si="25"/>
        <v>#VALUE!</v>
      </c>
      <c r="I305" s="2" t="e">
        <f t="shared" si="28"/>
        <v>#VALUE!</v>
      </c>
      <c r="J305" s="2" t="e">
        <f t="shared" si="29"/>
        <v>#VALUE!</v>
      </c>
    </row>
    <row r="306" spans="2:10" x14ac:dyDescent="0.25">
      <c r="B306">
        <v>295</v>
      </c>
      <c r="C306" s="2" t="e">
        <f t="shared" si="26"/>
        <v>#VALUE!</v>
      </c>
      <c r="D306" s="2" t="e">
        <f>$C306*(Input!$D$6/100)/$G$5</f>
        <v>#VALUE!</v>
      </c>
      <c r="E306" s="2" t="e">
        <f t="shared" si="24"/>
        <v>#VALUE!</v>
      </c>
      <c r="F306" s="6" t="e">
        <f t="shared" si="27"/>
        <v>#VALUE!</v>
      </c>
      <c r="G306" s="2" t="e">
        <f t="shared" si="25"/>
        <v>#VALUE!</v>
      </c>
      <c r="I306" s="2" t="e">
        <f t="shared" si="28"/>
        <v>#VALUE!</v>
      </c>
      <c r="J306" s="2" t="e">
        <f t="shared" si="29"/>
        <v>#VALUE!</v>
      </c>
    </row>
    <row r="307" spans="2:10" x14ac:dyDescent="0.25">
      <c r="B307">
        <v>296</v>
      </c>
      <c r="C307" s="2" t="e">
        <f t="shared" si="26"/>
        <v>#VALUE!</v>
      </c>
      <c r="D307" s="2" t="e">
        <f>$C307*(Input!$D$6/100)/$G$5</f>
        <v>#VALUE!</v>
      </c>
      <c r="E307" s="2" t="e">
        <f t="shared" si="24"/>
        <v>#VALUE!</v>
      </c>
      <c r="F307" s="6" t="e">
        <f t="shared" si="27"/>
        <v>#VALUE!</v>
      </c>
      <c r="G307" s="2" t="e">
        <f t="shared" si="25"/>
        <v>#VALUE!</v>
      </c>
      <c r="I307" s="2" t="e">
        <f t="shared" si="28"/>
        <v>#VALUE!</v>
      </c>
      <c r="J307" s="2" t="e">
        <f t="shared" si="29"/>
        <v>#VALUE!</v>
      </c>
    </row>
    <row r="308" spans="2:10" x14ac:dyDescent="0.25">
      <c r="B308">
        <v>297</v>
      </c>
      <c r="C308" s="2" t="e">
        <f t="shared" si="26"/>
        <v>#VALUE!</v>
      </c>
      <c r="D308" s="2" t="e">
        <f>$C308*(Input!$D$6/100)/$G$5</f>
        <v>#VALUE!</v>
      </c>
      <c r="E308" s="2" t="e">
        <f t="shared" si="24"/>
        <v>#VALUE!</v>
      </c>
      <c r="F308" s="6" t="e">
        <f t="shared" si="27"/>
        <v>#VALUE!</v>
      </c>
      <c r="G308" s="2" t="e">
        <f t="shared" si="25"/>
        <v>#VALUE!</v>
      </c>
      <c r="I308" s="2" t="e">
        <f t="shared" si="28"/>
        <v>#VALUE!</v>
      </c>
      <c r="J308" s="2" t="e">
        <f t="shared" si="29"/>
        <v>#VALUE!</v>
      </c>
    </row>
    <row r="309" spans="2:10" x14ac:dyDescent="0.25">
      <c r="B309">
        <v>298</v>
      </c>
      <c r="C309" s="2" t="e">
        <f t="shared" si="26"/>
        <v>#VALUE!</v>
      </c>
      <c r="D309" s="2" t="e">
        <f>$C309*(Input!$D$6/100)/$G$5</f>
        <v>#VALUE!</v>
      </c>
      <c r="E309" s="2" t="e">
        <f t="shared" si="24"/>
        <v>#VALUE!</v>
      </c>
      <c r="F309" s="6" t="e">
        <f t="shared" si="27"/>
        <v>#VALUE!</v>
      </c>
      <c r="G309" s="2" t="e">
        <f t="shared" si="25"/>
        <v>#VALUE!</v>
      </c>
      <c r="I309" s="2" t="e">
        <f t="shared" si="28"/>
        <v>#VALUE!</v>
      </c>
      <c r="J309" s="2" t="e">
        <f t="shared" si="29"/>
        <v>#VALUE!</v>
      </c>
    </row>
    <row r="310" spans="2:10" x14ac:dyDescent="0.25">
      <c r="B310">
        <v>299</v>
      </c>
      <c r="C310" s="2" t="e">
        <f t="shared" si="26"/>
        <v>#VALUE!</v>
      </c>
      <c r="D310" s="2" t="e">
        <f>$C310*(Input!$D$6/100)/$G$5</f>
        <v>#VALUE!</v>
      </c>
      <c r="E310" s="2" t="e">
        <f t="shared" si="24"/>
        <v>#VALUE!</v>
      </c>
      <c r="F310" s="6" t="e">
        <f t="shared" si="27"/>
        <v>#VALUE!</v>
      </c>
      <c r="G310" s="2" t="e">
        <f t="shared" si="25"/>
        <v>#VALUE!</v>
      </c>
      <c r="I310" s="2" t="e">
        <f t="shared" si="28"/>
        <v>#VALUE!</v>
      </c>
      <c r="J310" s="2" t="e">
        <f t="shared" si="29"/>
        <v>#VALUE!</v>
      </c>
    </row>
    <row r="311" spans="2:10" x14ac:dyDescent="0.25">
      <c r="B311">
        <v>300</v>
      </c>
      <c r="C311" s="2" t="e">
        <f t="shared" si="26"/>
        <v>#VALUE!</v>
      </c>
      <c r="D311" s="2" t="e">
        <f>$C311*(Input!$D$6/100)/$G$5</f>
        <v>#VALUE!</v>
      </c>
      <c r="E311" s="2" t="e">
        <f t="shared" si="24"/>
        <v>#VALUE!</v>
      </c>
      <c r="F311" s="6" t="e">
        <f t="shared" si="27"/>
        <v>#VALUE!</v>
      </c>
      <c r="G311" s="2" t="e">
        <f t="shared" si="25"/>
        <v>#VALUE!</v>
      </c>
      <c r="I311" s="2" t="e">
        <f t="shared" si="28"/>
        <v>#VALUE!</v>
      </c>
      <c r="J311" s="2" t="e">
        <f t="shared" si="29"/>
        <v>#VALUE!</v>
      </c>
    </row>
    <row r="312" spans="2:10" x14ac:dyDescent="0.25">
      <c r="B312">
        <v>301</v>
      </c>
      <c r="C312" s="2" t="e">
        <f t="shared" si="26"/>
        <v>#VALUE!</v>
      </c>
      <c r="D312" s="2" t="e">
        <f>$C312*(Input!$D$6/100)/$G$5</f>
        <v>#VALUE!</v>
      </c>
      <c r="E312" s="2" t="e">
        <f t="shared" si="24"/>
        <v>#VALUE!</v>
      </c>
      <c r="F312" s="6" t="e">
        <f t="shared" si="27"/>
        <v>#VALUE!</v>
      </c>
      <c r="G312" s="2" t="e">
        <f t="shared" si="25"/>
        <v>#VALUE!</v>
      </c>
      <c r="I312" s="2" t="e">
        <f t="shared" si="28"/>
        <v>#VALUE!</v>
      </c>
      <c r="J312" s="2" t="e">
        <f t="shared" si="29"/>
        <v>#VALUE!</v>
      </c>
    </row>
    <row r="313" spans="2:10" x14ac:dyDescent="0.25">
      <c r="B313">
        <v>302</v>
      </c>
      <c r="C313" s="2" t="e">
        <f t="shared" si="26"/>
        <v>#VALUE!</v>
      </c>
      <c r="D313" s="2" t="e">
        <f>$C313*(Input!$D$6/100)/$G$5</f>
        <v>#VALUE!</v>
      </c>
      <c r="E313" s="2" t="e">
        <f t="shared" si="24"/>
        <v>#VALUE!</v>
      </c>
      <c r="F313" s="6" t="e">
        <f t="shared" si="27"/>
        <v>#VALUE!</v>
      </c>
      <c r="G313" s="2" t="e">
        <f t="shared" si="25"/>
        <v>#VALUE!</v>
      </c>
      <c r="I313" s="2" t="e">
        <f t="shared" si="28"/>
        <v>#VALUE!</v>
      </c>
      <c r="J313" s="2" t="e">
        <f t="shared" si="29"/>
        <v>#VALUE!</v>
      </c>
    </row>
    <row r="314" spans="2:10" x14ac:dyDescent="0.25">
      <c r="B314">
        <v>303</v>
      </c>
      <c r="C314" s="2" t="e">
        <f t="shared" si="26"/>
        <v>#VALUE!</v>
      </c>
      <c r="D314" s="2" t="e">
        <f>$C314*(Input!$D$6/100)/$G$5</f>
        <v>#VALUE!</v>
      </c>
      <c r="E314" s="2" t="e">
        <f t="shared" si="24"/>
        <v>#VALUE!</v>
      </c>
      <c r="F314" s="6" t="e">
        <f t="shared" si="27"/>
        <v>#VALUE!</v>
      </c>
      <c r="G314" s="2" t="e">
        <f t="shared" si="25"/>
        <v>#VALUE!</v>
      </c>
      <c r="I314" s="2" t="e">
        <f t="shared" si="28"/>
        <v>#VALUE!</v>
      </c>
      <c r="J314" s="2" t="e">
        <f t="shared" si="29"/>
        <v>#VALUE!</v>
      </c>
    </row>
    <row r="315" spans="2:10" x14ac:dyDescent="0.25">
      <c r="B315">
        <v>304</v>
      </c>
      <c r="C315" s="2" t="e">
        <f t="shared" si="26"/>
        <v>#VALUE!</v>
      </c>
      <c r="D315" s="2" t="e">
        <f>$C315*(Input!$D$6/100)/$G$5</f>
        <v>#VALUE!</v>
      </c>
      <c r="E315" s="2" t="e">
        <f t="shared" si="24"/>
        <v>#VALUE!</v>
      </c>
      <c r="F315" s="6" t="e">
        <f t="shared" si="27"/>
        <v>#VALUE!</v>
      </c>
      <c r="G315" s="2" t="e">
        <f t="shared" si="25"/>
        <v>#VALUE!</v>
      </c>
      <c r="I315" s="2" t="e">
        <f t="shared" si="28"/>
        <v>#VALUE!</v>
      </c>
      <c r="J315" s="2" t="e">
        <f t="shared" si="29"/>
        <v>#VALUE!</v>
      </c>
    </row>
    <row r="316" spans="2:10" x14ac:dyDescent="0.25">
      <c r="B316">
        <v>305</v>
      </c>
      <c r="C316" s="2" t="e">
        <f t="shared" si="26"/>
        <v>#VALUE!</v>
      </c>
      <c r="D316" s="2" t="e">
        <f>$C316*(Input!$D$6/100)/$G$5</f>
        <v>#VALUE!</v>
      </c>
      <c r="E316" s="2" t="e">
        <f t="shared" si="24"/>
        <v>#VALUE!</v>
      </c>
      <c r="F316" s="6" t="e">
        <f t="shared" si="27"/>
        <v>#VALUE!</v>
      </c>
      <c r="G316" s="2" t="e">
        <f t="shared" si="25"/>
        <v>#VALUE!</v>
      </c>
      <c r="I316" s="2" t="e">
        <f t="shared" si="28"/>
        <v>#VALUE!</v>
      </c>
      <c r="J316" s="2" t="e">
        <f t="shared" si="29"/>
        <v>#VALUE!</v>
      </c>
    </row>
    <row r="317" spans="2:10" x14ac:dyDescent="0.25">
      <c r="B317">
        <v>306</v>
      </c>
      <c r="C317" s="2" t="e">
        <f t="shared" si="26"/>
        <v>#VALUE!</v>
      </c>
      <c r="D317" s="2" t="e">
        <f>$C317*(Input!$D$6/100)/$G$5</f>
        <v>#VALUE!</v>
      </c>
      <c r="E317" s="2" t="e">
        <f t="shared" si="24"/>
        <v>#VALUE!</v>
      </c>
      <c r="F317" s="6" t="e">
        <f t="shared" si="27"/>
        <v>#VALUE!</v>
      </c>
      <c r="G317" s="2" t="e">
        <f t="shared" si="25"/>
        <v>#VALUE!</v>
      </c>
      <c r="I317" s="2" t="e">
        <f t="shared" si="28"/>
        <v>#VALUE!</v>
      </c>
      <c r="J317" s="2" t="e">
        <f t="shared" si="29"/>
        <v>#VALUE!</v>
      </c>
    </row>
    <row r="318" spans="2:10" x14ac:dyDescent="0.25">
      <c r="B318">
        <v>307</v>
      </c>
      <c r="C318" s="2" t="e">
        <f t="shared" si="26"/>
        <v>#VALUE!</v>
      </c>
      <c r="D318" s="2" t="e">
        <f>$C318*(Input!$D$6/100)/$G$5</f>
        <v>#VALUE!</v>
      </c>
      <c r="E318" s="2" t="e">
        <f t="shared" si="24"/>
        <v>#VALUE!</v>
      </c>
      <c r="F318" s="6" t="e">
        <f t="shared" si="27"/>
        <v>#VALUE!</v>
      </c>
      <c r="G318" s="2" t="e">
        <f t="shared" si="25"/>
        <v>#VALUE!</v>
      </c>
      <c r="I318" s="2" t="e">
        <f t="shared" si="28"/>
        <v>#VALUE!</v>
      </c>
      <c r="J318" s="2" t="e">
        <f t="shared" si="29"/>
        <v>#VALUE!</v>
      </c>
    </row>
    <row r="319" spans="2:10" x14ac:dyDescent="0.25">
      <c r="B319">
        <v>308</v>
      </c>
      <c r="C319" s="2" t="e">
        <f t="shared" si="26"/>
        <v>#VALUE!</v>
      </c>
      <c r="D319" s="2" t="e">
        <f>$C319*(Input!$D$6/100)/$G$5</f>
        <v>#VALUE!</v>
      </c>
      <c r="E319" s="2" t="e">
        <f t="shared" si="24"/>
        <v>#VALUE!</v>
      </c>
      <c r="F319" s="6" t="e">
        <f t="shared" si="27"/>
        <v>#VALUE!</v>
      </c>
      <c r="G319" s="2" t="e">
        <f t="shared" si="25"/>
        <v>#VALUE!</v>
      </c>
      <c r="I319" s="2" t="e">
        <f t="shared" si="28"/>
        <v>#VALUE!</v>
      </c>
      <c r="J319" s="2" t="e">
        <f t="shared" si="29"/>
        <v>#VALUE!</v>
      </c>
    </row>
    <row r="320" spans="2:10" x14ac:dyDescent="0.25">
      <c r="B320">
        <v>309</v>
      </c>
      <c r="C320" s="2" t="e">
        <f t="shared" si="26"/>
        <v>#VALUE!</v>
      </c>
      <c r="D320" s="2" t="e">
        <f>$C320*(Input!$D$6/100)/$G$5</f>
        <v>#VALUE!</v>
      </c>
      <c r="E320" s="2" t="e">
        <f t="shared" si="24"/>
        <v>#VALUE!</v>
      </c>
      <c r="F320" s="6" t="e">
        <f t="shared" si="27"/>
        <v>#VALUE!</v>
      </c>
      <c r="G320" s="2" t="e">
        <f t="shared" si="25"/>
        <v>#VALUE!</v>
      </c>
      <c r="I320" s="2" t="e">
        <f t="shared" si="28"/>
        <v>#VALUE!</v>
      </c>
      <c r="J320" s="2" t="e">
        <f t="shared" si="29"/>
        <v>#VALUE!</v>
      </c>
    </row>
    <row r="321" spans="2:10" x14ac:dyDescent="0.25">
      <c r="B321">
        <v>310</v>
      </c>
      <c r="C321" s="2" t="e">
        <f t="shared" si="26"/>
        <v>#VALUE!</v>
      </c>
      <c r="D321" s="2" t="e">
        <f>$C321*(Input!$D$6/100)/$G$5</f>
        <v>#VALUE!</v>
      </c>
      <c r="E321" s="2" t="e">
        <f t="shared" si="24"/>
        <v>#VALUE!</v>
      </c>
      <c r="F321" s="6" t="e">
        <f t="shared" si="27"/>
        <v>#VALUE!</v>
      </c>
      <c r="G321" s="2" t="e">
        <f t="shared" si="25"/>
        <v>#VALUE!</v>
      </c>
      <c r="I321" s="2" t="e">
        <f t="shared" si="28"/>
        <v>#VALUE!</v>
      </c>
      <c r="J321" s="2" t="e">
        <f t="shared" si="29"/>
        <v>#VALUE!</v>
      </c>
    </row>
    <row r="322" spans="2:10" x14ac:dyDescent="0.25">
      <c r="B322">
        <v>311</v>
      </c>
      <c r="C322" s="2" t="e">
        <f t="shared" si="26"/>
        <v>#VALUE!</v>
      </c>
      <c r="D322" s="2" t="e">
        <f>$C322*(Input!$D$6/100)/$G$5</f>
        <v>#VALUE!</v>
      </c>
      <c r="E322" s="2" t="e">
        <f t="shared" si="24"/>
        <v>#VALUE!</v>
      </c>
      <c r="F322" s="6" t="e">
        <f t="shared" si="27"/>
        <v>#VALUE!</v>
      </c>
      <c r="G322" s="2" t="e">
        <f t="shared" si="25"/>
        <v>#VALUE!</v>
      </c>
      <c r="I322" s="2" t="e">
        <f t="shared" si="28"/>
        <v>#VALUE!</v>
      </c>
      <c r="J322" s="2" t="e">
        <f t="shared" si="29"/>
        <v>#VALUE!</v>
      </c>
    </row>
    <row r="323" spans="2:10" x14ac:dyDescent="0.25">
      <c r="B323">
        <v>312</v>
      </c>
      <c r="C323" s="2" t="e">
        <f t="shared" si="26"/>
        <v>#VALUE!</v>
      </c>
      <c r="D323" s="2" t="e">
        <f>$C323*(Input!$D$6/100)/$G$5</f>
        <v>#VALUE!</v>
      </c>
      <c r="E323" s="2" t="e">
        <f t="shared" si="24"/>
        <v>#VALUE!</v>
      </c>
      <c r="F323" s="6" t="e">
        <f t="shared" si="27"/>
        <v>#VALUE!</v>
      </c>
      <c r="G323" s="2" t="e">
        <f t="shared" si="25"/>
        <v>#VALUE!</v>
      </c>
      <c r="I323" s="2" t="e">
        <f t="shared" si="28"/>
        <v>#VALUE!</v>
      </c>
      <c r="J323" s="2" t="e">
        <f t="shared" si="29"/>
        <v>#VALUE!</v>
      </c>
    </row>
    <row r="324" spans="2:10" x14ac:dyDescent="0.25">
      <c r="B324">
        <v>313</v>
      </c>
      <c r="C324" s="2" t="e">
        <f t="shared" si="26"/>
        <v>#VALUE!</v>
      </c>
      <c r="D324" s="2" t="e">
        <f>$C324*(Input!$D$6/100)/$G$5</f>
        <v>#VALUE!</v>
      </c>
      <c r="E324" s="2" t="e">
        <f t="shared" si="24"/>
        <v>#VALUE!</v>
      </c>
      <c r="F324" s="6" t="e">
        <f t="shared" si="27"/>
        <v>#VALUE!</v>
      </c>
      <c r="G324" s="2" t="e">
        <f t="shared" si="25"/>
        <v>#VALUE!</v>
      </c>
      <c r="I324" s="2" t="e">
        <f t="shared" si="28"/>
        <v>#VALUE!</v>
      </c>
      <c r="J324" s="2" t="e">
        <f t="shared" si="29"/>
        <v>#VALUE!</v>
      </c>
    </row>
    <row r="325" spans="2:10" x14ac:dyDescent="0.25">
      <c r="B325">
        <v>314</v>
      </c>
      <c r="C325" s="2" t="e">
        <f t="shared" si="26"/>
        <v>#VALUE!</v>
      </c>
      <c r="D325" s="2" t="e">
        <f>$C325*(Input!$D$6/100)/$G$5</f>
        <v>#VALUE!</v>
      </c>
      <c r="E325" s="2" t="e">
        <f t="shared" si="24"/>
        <v>#VALUE!</v>
      </c>
      <c r="F325" s="6" t="e">
        <f t="shared" si="27"/>
        <v>#VALUE!</v>
      </c>
      <c r="G325" s="2" t="e">
        <f t="shared" si="25"/>
        <v>#VALUE!</v>
      </c>
      <c r="I325" s="2" t="e">
        <f t="shared" si="28"/>
        <v>#VALUE!</v>
      </c>
      <c r="J325" s="2" t="e">
        <f t="shared" si="29"/>
        <v>#VALUE!</v>
      </c>
    </row>
    <row r="326" spans="2:10" x14ac:dyDescent="0.25">
      <c r="B326">
        <v>315</v>
      </c>
      <c r="C326" s="2" t="e">
        <f t="shared" si="26"/>
        <v>#VALUE!</v>
      </c>
      <c r="D326" s="2" t="e">
        <f>$C326*(Input!$D$6/100)/$G$5</f>
        <v>#VALUE!</v>
      </c>
      <c r="E326" s="2" t="e">
        <f t="shared" si="24"/>
        <v>#VALUE!</v>
      </c>
      <c r="F326" s="6" t="e">
        <f t="shared" si="27"/>
        <v>#VALUE!</v>
      </c>
      <c r="G326" s="2" t="e">
        <f t="shared" si="25"/>
        <v>#VALUE!</v>
      </c>
      <c r="I326" s="2" t="e">
        <f t="shared" si="28"/>
        <v>#VALUE!</v>
      </c>
      <c r="J326" s="2" t="e">
        <f t="shared" si="29"/>
        <v>#VALUE!</v>
      </c>
    </row>
    <row r="327" spans="2:10" x14ac:dyDescent="0.25">
      <c r="B327">
        <v>316</v>
      </c>
      <c r="C327" s="2" t="e">
        <f t="shared" si="26"/>
        <v>#VALUE!</v>
      </c>
      <c r="D327" s="2" t="e">
        <f>$C327*(Input!$D$6/100)/$G$5</f>
        <v>#VALUE!</v>
      </c>
      <c r="E327" s="2" t="e">
        <f t="shared" si="24"/>
        <v>#VALUE!</v>
      </c>
      <c r="F327" s="6" t="e">
        <f t="shared" si="27"/>
        <v>#VALUE!</v>
      </c>
      <c r="G327" s="2" t="e">
        <f t="shared" si="25"/>
        <v>#VALUE!</v>
      </c>
      <c r="I327" s="2" t="e">
        <f t="shared" si="28"/>
        <v>#VALUE!</v>
      </c>
      <c r="J327" s="2" t="e">
        <f t="shared" si="29"/>
        <v>#VALUE!</v>
      </c>
    </row>
    <row r="328" spans="2:10" x14ac:dyDescent="0.25">
      <c r="B328">
        <v>317</v>
      </c>
      <c r="C328" s="2" t="e">
        <f t="shared" si="26"/>
        <v>#VALUE!</v>
      </c>
      <c r="D328" s="2" t="e">
        <f>$C328*(Input!$D$6/100)/$G$5</f>
        <v>#VALUE!</v>
      </c>
      <c r="E328" s="2" t="e">
        <f t="shared" si="24"/>
        <v>#VALUE!</v>
      </c>
      <c r="F328" s="6" t="e">
        <f t="shared" si="27"/>
        <v>#VALUE!</v>
      </c>
      <c r="G328" s="2" t="e">
        <f t="shared" si="25"/>
        <v>#VALUE!</v>
      </c>
      <c r="I328" s="2" t="e">
        <f t="shared" si="28"/>
        <v>#VALUE!</v>
      </c>
      <c r="J328" s="2" t="e">
        <f t="shared" si="29"/>
        <v>#VALUE!</v>
      </c>
    </row>
    <row r="329" spans="2:10" x14ac:dyDescent="0.25">
      <c r="B329">
        <v>318</v>
      </c>
      <c r="C329" s="2" t="e">
        <f t="shared" si="26"/>
        <v>#VALUE!</v>
      </c>
      <c r="D329" s="2" t="e">
        <f>$C329*(Input!$D$6/100)/$G$5</f>
        <v>#VALUE!</v>
      </c>
      <c r="E329" s="2" t="e">
        <f t="shared" si="24"/>
        <v>#VALUE!</v>
      </c>
      <c r="F329" s="6" t="e">
        <f t="shared" si="27"/>
        <v>#VALUE!</v>
      </c>
      <c r="G329" s="2" t="e">
        <f t="shared" si="25"/>
        <v>#VALUE!</v>
      </c>
      <c r="I329" s="2" t="e">
        <f t="shared" si="28"/>
        <v>#VALUE!</v>
      </c>
      <c r="J329" s="2" t="e">
        <f t="shared" si="29"/>
        <v>#VALUE!</v>
      </c>
    </row>
    <row r="330" spans="2:10" x14ac:dyDescent="0.25">
      <c r="B330">
        <v>319</v>
      </c>
      <c r="C330" s="2" t="e">
        <f t="shared" si="26"/>
        <v>#VALUE!</v>
      </c>
      <c r="D330" s="2" t="e">
        <f>$C330*(Input!$D$6/100)/$G$5</f>
        <v>#VALUE!</v>
      </c>
      <c r="E330" s="2" t="e">
        <f t="shared" si="24"/>
        <v>#VALUE!</v>
      </c>
      <c r="F330" s="6" t="e">
        <f t="shared" si="27"/>
        <v>#VALUE!</v>
      </c>
      <c r="G330" s="2" t="e">
        <f t="shared" si="25"/>
        <v>#VALUE!</v>
      </c>
      <c r="I330" s="2" t="e">
        <f t="shared" si="28"/>
        <v>#VALUE!</v>
      </c>
      <c r="J330" s="2" t="e">
        <f t="shared" si="29"/>
        <v>#VALUE!</v>
      </c>
    </row>
    <row r="331" spans="2:10" x14ac:dyDescent="0.25">
      <c r="B331">
        <v>320</v>
      </c>
      <c r="C331" s="2" t="e">
        <f t="shared" si="26"/>
        <v>#VALUE!</v>
      </c>
      <c r="D331" s="2" t="e">
        <f>$C331*(Input!$D$6/100)/$G$5</f>
        <v>#VALUE!</v>
      </c>
      <c r="E331" s="2" t="e">
        <f t="shared" si="24"/>
        <v>#VALUE!</v>
      </c>
      <c r="F331" s="6" t="e">
        <f t="shared" si="27"/>
        <v>#VALUE!</v>
      </c>
      <c r="G331" s="2" t="e">
        <f t="shared" si="25"/>
        <v>#VALUE!</v>
      </c>
      <c r="I331" s="2" t="e">
        <f t="shared" si="28"/>
        <v>#VALUE!</v>
      </c>
      <c r="J331" s="2" t="e">
        <f t="shared" si="29"/>
        <v>#VALUE!</v>
      </c>
    </row>
    <row r="332" spans="2:10" x14ac:dyDescent="0.25">
      <c r="B332">
        <v>321</v>
      </c>
      <c r="C332" s="2" t="e">
        <f t="shared" si="26"/>
        <v>#VALUE!</v>
      </c>
      <c r="D332" s="2" t="e">
        <f>$C332*(Input!$D$6/100)/$G$5</f>
        <v>#VALUE!</v>
      </c>
      <c r="E332" s="2" t="e">
        <f t="shared" ref="E332:E371" si="30">($D332*(1-$G$8/100))</f>
        <v>#VALUE!</v>
      </c>
      <c r="F332" s="6" t="e">
        <f t="shared" si="27"/>
        <v>#VALUE!</v>
      </c>
      <c r="G332" s="2" t="e">
        <f t="shared" ref="G332:G371" si="31">F332+E332</f>
        <v>#VALUE!</v>
      </c>
      <c r="I332" s="2" t="e">
        <f t="shared" si="28"/>
        <v>#VALUE!</v>
      </c>
      <c r="J332" s="2" t="e">
        <f t="shared" si="29"/>
        <v>#VALUE!</v>
      </c>
    </row>
    <row r="333" spans="2:10" x14ac:dyDescent="0.25">
      <c r="B333">
        <v>322</v>
      </c>
      <c r="C333" s="2" t="e">
        <f t="shared" ref="C333:C371" si="32">C332-F332</f>
        <v>#VALUE!</v>
      </c>
      <c r="D333" s="2" t="e">
        <f>$C333*(Input!$D$6/100)/$G$5</f>
        <v>#VALUE!</v>
      </c>
      <c r="E333" s="2" t="e">
        <f t="shared" si="30"/>
        <v>#VALUE!</v>
      </c>
      <c r="F333" s="6" t="e">
        <f t="shared" ref="F333:F371" si="33">IF(ROUND(D333, 2)=0,0,$D$4-D333)</f>
        <v>#VALUE!</v>
      </c>
      <c r="G333" s="2" t="e">
        <f t="shared" si="31"/>
        <v>#VALUE!</v>
      </c>
      <c r="I333" s="2" t="e">
        <f t="shared" si="28"/>
        <v>#VALUE!</v>
      </c>
      <c r="J333" s="2" t="e">
        <f t="shared" si="29"/>
        <v>#VALUE!</v>
      </c>
    </row>
    <row r="334" spans="2:10" x14ac:dyDescent="0.25">
      <c r="B334">
        <v>323</v>
      </c>
      <c r="C334" s="2" t="e">
        <f t="shared" si="32"/>
        <v>#VALUE!</v>
      </c>
      <c r="D334" s="2" t="e">
        <f>$C334*(Input!$D$6/100)/$G$5</f>
        <v>#VALUE!</v>
      </c>
      <c r="E334" s="2" t="e">
        <f t="shared" si="30"/>
        <v>#VALUE!</v>
      </c>
      <c r="F334" s="6" t="e">
        <f t="shared" si="33"/>
        <v>#VALUE!</v>
      </c>
      <c r="G334" s="2" t="e">
        <f t="shared" si="31"/>
        <v>#VALUE!</v>
      </c>
      <c r="I334" s="2" t="e">
        <f t="shared" ref="I334:I371" si="34">I333+D334</f>
        <v>#VALUE!</v>
      </c>
      <c r="J334" s="2" t="e">
        <f t="shared" ref="J334:J371" si="35">J333+E334</f>
        <v>#VALUE!</v>
      </c>
    </row>
    <row r="335" spans="2:10" x14ac:dyDescent="0.25">
      <c r="B335">
        <v>324</v>
      </c>
      <c r="C335" s="2" t="e">
        <f t="shared" si="32"/>
        <v>#VALUE!</v>
      </c>
      <c r="D335" s="2" t="e">
        <f>$C335*(Input!$D$6/100)/$G$5</f>
        <v>#VALUE!</v>
      </c>
      <c r="E335" s="2" t="e">
        <f t="shared" si="30"/>
        <v>#VALUE!</v>
      </c>
      <c r="F335" s="6" t="e">
        <f t="shared" si="33"/>
        <v>#VALUE!</v>
      </c>
      <c r="G335" s="2" t="e">
        <f t="shared" si="31"/>
        <v>#VALUE!</v>
      </c>
      <c r="I335" s="2" t="e">
        <f t="shared" si="34"/>
        <v>#VALUE!</v>
      </c>
      <c r="J335" s="2" t="e">
        <f t="shared" si="35"/>
        <v>#VALUE!</v>
      </c>
    </row>
    <row r="336" spans="2:10" x14ac:dyDescent="0.25">
      <c r="B336">
        <v>325</v>
      </c>
      <c r="C336" s="2" t="e">
        <f t="shared" si="32"/>
        <v>#VALUE!</v>
      </c>
      <c r="D336" s="2" t="e">
        <f>$C336*(Input!$D$6/100)/$G$5</f>
        <v>#VALUE!</v>
      </c>
      <c r="E336" s="2" t="e">
        <f t="shared" si="30"/>
        <v>#VALUE!</v>
      </c>
      <c r="F336" s="6" t="e">
        <f t="shared" si="33"/>
        <v>#VALUE!</v>
      </c>
      <c r="G336" s="2" t="e">
        <f t="shared" si="31"/>
        <v>#VALUE!</v>
      </c>
      <c r="I336" s="2" t="e">
        <f t="shared" si="34"/>
        <v>#VALUE!</v>
      </c>
      <c r="J336" s="2" t="e">
        <f t="shared" si="35"/>
        <v>#VALUE!</v>
      </c>
    </row>
    <row r="337" spans="2:10" x14ac:dyDescent="0.25">
      <c r="B337">
        <v>326</v>
      </c>
      <c r="C337" s="2" t="e">
        <f t="shared" si="32"/>
        <v>#VALUE!</v>
      </c>
      <c r="D337" s="2" t="e">
        <f>$C337*(Input!$D$6/100)/$G$5</f>
        <v>#VALUE!</v>
      </c>
      <c r="E337" s="2" t="e">
        <f t="shared" si="30"/>
        <v>#VALUE!</v>
      </c>
      <c r="F337" s="6" t="e">
        <f t="shared" si="33"/>
        <v>#VALUE!</v>
      </c>
      <c r="G337" s="2" t="e">
        <f t="shared" si="31"/>
        <v>#VALUE!</v>
      </c>
      <c r="I337" s="2" t="e">
        <f t="shared" si="34"/>
        <v>#VALUE!</v>
      </c>
      <c r="J337" s="2" t="e">
        <f t="shared" si="35"/>
        <v>#VALUE!</v>
      </c>
    </row>
    <row r="338" spans="2:10" x14ac:dyDescent="0.25">
      <c r="B338">
        <v>327</v>
      </c>
      <c r="C338" s="2" t="e">
        <f t="shared" si="32"/>
        <v>#VALUE!</v>
      </c>
      <c r="D338" s="2" t="e">
        <f>$C338*(Input!$D$6/100)/$G$5</f>
        <v>#VALUE!</v>
      </c>
      <c r="E338" s="2" t="e">
        <f t="shared" si="30"/>
        <v>#VALUE!</v>
      </c>
      <c r="F338" s="6" t="e">
        <f t="shared" si="33"/>
        <v>#VALUE!</v>
      </c>
      <c r="G338" s="2" t="e">
        <f t="shared" si="31"/>
        <v>#VALUE!</v>
      </c>
      <c r="I338" s="2" t="e">
        <f t="shared" si="34"/>
        <v>#VALUE!</v>
      </c>
      <c r="J338" s="2" t="e">
        <f t="shared" si="35"/>
        <v>#VALUE!</v>
      </c>
    </row>
    <row r="339" spans="2:10" x14ac:dyDescent="0.25">
      <c r="B339">
        <v>328</v>
      </c>
      <c r="C339" s="2" t="e">
        <f t="shared" si="32"/>
        <v>#VALUE!</v>
      </c>
      <c r="D339" s="2" t="e">
        <f>$C339*(Input!$D$6/100)/$G$5</f>
        <v>#VALUE!</v>
      </c>
      <c r="E339" s="2" t="e">
        <f t="shared" si="30"/>
        <v>#VALUE!</v>
      </c>
      <c r="F339" s="6" t="e">
        <f t="shared" si="33"/>
        <v>#VALUE!</v>
      </c>
      <c r="G339" s="2" t="e">
        <f t="shared" si="31"/>
        <v>#VALUE!</v>
      </c>
      <c r="I339" s="2" t="e">
        <f t="shared" si="34"/>
        <v>#VALUE!</v>
      </c>
      <c r="J339" s="2" t="e">
        <f t="shared" si="35"/>
        <v>#VALUE!</v>
      </c>
    </row>
    <row r="340" spans="2:10" x14ac:dyDescent="0.25">
      <c r="B340">
        <v>329</v>
      </c>
      <c r="C340" s="2" t="e">
        <f t="shared" si="32"/>
        <v>#VALUE!</v>
      </c>
      <c r="D340" s="2" t="e">
        <f>$C340*(Input!$D$6/100)/$G$5</f>
        <v>#VALUE!</v>
      </c>
      <c r="E340" s="2" t="e">
        <f t="shared" si="30"/>
        <v>#VALUE!</v>
      </c>
      <c r="F340" s="6" t="e">
        <f t="shared" si="33"/>
        <v>#VALUE!</v>
      </c>
      <c r="G340" s="2" t="e">
        <f t="shared" si="31"/>
        <v>#VALUE!</v>
      </c>
      <c r="I340" s="2" t="e">
        <f t="shared" si="34"/>
        <v>#VALUE!</v>
      </c>
      <c r="J340" s="2" t="e">
        <f t="shared" si="35"/>
        <v>#VALUE!</v>
      </c>
    </row>
    <row r="341" spans="2:10" x14ac:dyDescent="0.25">
      <c r="B341">
        <v>330</v>
      </c>
      <c r="C341" s="2" t="e">
        <f t="shared" si="32"/>
        <v>#VALUE!</v>
      </c>
      <c r="D341" s="2" t="e">
        <f>$C341*(Input!$D$6/100)/$G$5</f>
        <v>#VALUE!</v>
      </c>
      <c r="E341" s="2" t="e">
        <f t="shared" si="30"/>
        <v>#VALUE!</v>
      </c>
      <c r="F341" s="6" t="e">
        <f t="shared" si="33"/>
        <v>#VALUE!</v>
      </c>
      <c r="G341" s="2" t="e">
        <f t="shared" si="31"/>
        <v>#VALUE!</v>
      </c>
      <c r="I341" s="2" t="e">
        <f t="shared" si="34"/>
        <v>#VALUE!</v>
      </c>
      <c r="J341" s="2" t="e">
        <f t="shared" si="35"/>
        <v>#VALUE!</v>
      </c>
    </row>
    <row r="342" spans="2:10" x14ac:dyDescent="0.25">
      <c r="B342">
        <v>331</v>
      </c>
      <c r="C342" s="2" t="e">
        <f t="shared" si="32"/>
        <v>#VALUE!</v>
      </c>
      <c r="D342" s="2" t="e">
        <f>$C342*(Input!$D$6/100)/$G$5</f>
        <v>#VALUE!</v>
      </c>
      <c r="E342" s="2" t="e">
        <f t="shared" si="30"/>
        <v>#VALUE!</v>
      </c>
      <c r="F342" s="6" t="e">
        <f t="shared" si="33"/>
        <v>#VALUE!</v>
      </c>
      <c r="G342" s="2" t="e">
        <f t="shared" si="31"/>
        <v>#VALUE!</v>
      </c>
      <c r="I342" s="2" t="e">
        <f t="shared" si="34"/>
        <v>#VALUE!</v>
      </c>
      <c r="J342" s="2" t="e">
        <f t="shared" si="35"/>
        <v>#VALUE!</v>
      </c>
    </row>
    <row r="343" spans="2:10" x14ac:dyDescent="0.25">
      <c r="B343">
        <v>332</v>
      </c>
      <c r="C343" s="2" t="e">
        <f t="shared" si="32"/>
        <v>#VALUE!</v>
      </c>
      <c r="D343" s="2" t="e">
        <f>$C343*(Input!$D$6/100)/$G$5</f>
        <v>#VALUE!</v>
      </c>
      <c r="E343" s="2" t="e">
        <f t="shared" si="30"/>
        <v>#VALUE!</v>
      </c>
      <c r="F343" s="6" t="e">
        <f t="shared" si="33"/>
        <v>#VALUE!</v>
      </c>
      <c r="G343" s="2" t="e">
        <f t="shared" si="31"/>
        <v>#VALUE!</v>
      </c>
      <c r="I343" s="2" t="e">
        <f t="shared" si="34"/>
        <v>#VALUE!</v>
      </c>
      <c r="J343" s="2" t="e">
        <f t="shared" si="35"/>
        <v>#VALUE!</v>
      </c>
    </row>
    <row r="344" spans="2:10" x14ac:dyDescent="0.25">
      <c r="B344">
        <v>333</v>
      </c>
      <c r="C344" s="2" t="e">
        <f t="shared" si="32"/>
        <v>#VALUE!</v>
      </c>
      <c r="D344" s="2" t="e">
        <f>$C344*(Input!$D$6/100)/$G$5</f>
        <v>#VALUE!</v>
      </c>
      <c r="E344" s="2" t="e">
        <f t="shared" si="30"/>
        <v>#VALUE!</v>
      </c>
      <c r="F344" s="6" t="e">
        <f t="shared" si="33"/>
        <v>#VALUE!</v>
      </c>
      <c r="G344" s="2" t="e">
        <f t="shared" si="31"/>
        <v>#VALUE!</v>
      </c>
      <c r="I344" s="2" t="e">
        <f t="shared" si="34"/>
        <v>#VALUE!</v>
      </c>
      <c r="J344" s="2" t="e">
        <f t="shared" si="35"/>
        <v>#VALUE!</v>
      </c>
    </row>
    <row r="345" spans="2:10" x14ac:dyDescent="0.25">
      <c r="B345">
        <v>334</v>
      </c>
      <c r="C345" s="2" t="e">
        <f t="shared" si="32"/>
        <v>#VALUE!</v>
      </c>
      <c r="D345" s="2" t="e">
        <f>$C345*(Input!$D$6/100)/$G$5</f>
        <v>#VALUE!</v>
      </c>
      <c r="E345" s="2" t="e">
        <f t="shared" si="30"/>
        <v>#VALUE!</v>
      </c>
      <c r="F345" s="6" t="e">
        <f t="shared" si="33"/>
        <v>#VALUE!</v>
      </c>
      <c r="G345" s="2" t="e">
        <f t="shared" si="31"/>
        <v>#VALUE!</v>
      </c>
      <c r="I345" s="2" t="e">
        <f t="shared" si="34"/>
        <v>#VALUE!</v>
      </c>
      <c r="J345" s="2" t="e">
        <f t="shared" si="35"/>
        <v>#VALUE!</v>
      </c>
    </row>
    <row r="346" spans="2:10" x14ac:dyDescent="0.25">
      <c r="B346">
        <v>335</v>
      </c>
      <c r="C346" s="2" t="e">
        <f t="shared" si="32"/>
        <v>#VALUE!</v>
      </c>
      <c r="D346" s="2" t="e">
        <f>$C346*(Input!$D$6/100)/$G$5</f>
        <v>#VALUE!</v>
      </c>
      <c r="E346" s="2" t="e">
        <f t="shared" si="30"/>
        <v>#VALUE!</v>
      </c>
      <c r="F346" s="6" t="e">
        <f t="shared" si="33"/>
        <v>#VALUE!</v>
      </c>
      <c r="G346" s="2" t="e">
        <f t="shared" si="31"/>
        <v>#VALUE!</v>
      </c>
      <c r="I346" s="2" t="e">
        <f t="shared" si="34"/>
        <v>#VALUE!</v>
      </c>
      <c r="J346" s="2" t="e">
        <f t="shared" si="35"/>
        <v>#VALUE!</v>
      </c>
    </row>
    <row r="347" spans="2:10" x14ac:dyDescent="0.25">
      <c r="B347">
        <v>336</v>
      </c>
      <c r="C347" s="2" t="e">
        <f t="shared" si="32"/>
        <v>#VALUE!</v>
      </c>
      <c r="D347" s="2" t="e">
        <f>$C347*(Input!$D$6/100)/$G$5</f>
        <v>#VALUE!</v>
      </c>
      <c r="E347" s="2" t="e">
        <f t="shared" si="30"/>
        <v>#VALUE!</v>
      </c>
      <c r="F347" s="6" t="e">
        <f t="shared" si="33"/>
        <v>#VALUE!</v>
      </c>
      <c r="G347" s="2" t="e">
        <f t="shared" si="31"/>
        <v>#VALUE!</v>
      </c>
      <c r="I347" s="2" t="e">
        <f t="shared" si="34"/>
        <v>#VALUE!</v>
      </c>
      <c r="J347" s="2" t="e">
        <f t="shared" si="35"/>
        <v>#VALUE!</v>
      </c>
    </row>
    <row r="348" spans="2:10" x14ac:dyDescent="0.25">
      <c r="B348">
        <v>337</v>
      </c>
      <c r="C348" s="2" t="e">
        <f t="shared" si="32"/>
        <v>#VALUE!</v>
      </c>
      <c r="D348" s="2" t="e">
        <f>$C348*(Input!$D$6/100)/$G$5</f>
        <v>#VALUE!</v>
      </c>
      <c r="E348" s="2" t="e">
        <f t="shared" si="30"/>
        <v>#VALUE!</v>
      </c>
      <c r="F348" s="6" t="e">
        <f t="shared" si="33"/>
        <v>#VALUE!</v>
      </c>
      <c r="G348" s="2" t="e">
        <f t="shared" si="31"/>
        <v>#VALUE!</v>
      </c>
      <c r="I348" s="2" t="e">
        <f t="shared" si="34"/>
        <v>#VALUE!</v>
      </c>
      <c r="J348" s="2" t="e">
        <f t="shared" si="35"/>
        <v>#VALUE!</v>
      </c>
    </row>
    <row r="349" spans="2:10" x14ac:dyDescent="0.25">
      <c r="B349">
        <v>338</v>
      </c>
      <c r="C349" s="2" t="e">
        <f t="shared" si="32"/>
        <v>#VALUE!</v>
      </c>
      <c r="D349" s="2" t="e">
        <f>$C349*(Input!$D$6/100)/$G$5</f>
        <v>#VALUE!</v>
      </c>
      <c r="E349" s="2" t="e">
        <f t="shared" si="30"/>
        <v>#VALUE!</v>
      </c>
      <c r="F349" s="6" t="e">
        <f t="shared" si="33"/>
        <v>#VALUE!</v>
      </c>
      <c r="G349" s="2" t="e">
        <f t="shared" si="31"/>
        <v>#VALUE!</v>
      </c>
      <c r="I349" s="2" t="e">
        <f t="shared" si="34"/>
        <v>#VALUE!</v>
      </c>
      <c r="J349" s="2" t="e">
        <f t="shared" si="35"/>
        <v>#VALUE!</v>
      </c>
    </row>
    <row r="350" spans="2:10" x14ac:dyDescent="0.25">
      <c r="B350">
        <v>339</v>
      </c>
      <c r="C350" s="2" t="e">
        <f t="shared" si="32"/>
        <v>#VALUE!</v>
      </c>
      <c r="D350" s="2" t="e">
        <f>$C350*(Input!$D$6/100)/$G$5</f>
        <v>#VALUE!</v>
      </c>
      <c r="E350" s="2" t="e">
        <f t="shared" si="30"/>
        <v>#VALUE!</v>
      </c>
      <c r="F350" s="6" t="e">
        <f t="shared" si="33"/>
        <v>#VALUE!</v>
      </c>
      <c r="G350" s="2" t="e">
        <f t="shared" si="31"/>
        <v>#VALUE!</v>
      </c>
      <c r="I350" s="2" t="e">
        <f t="shared" si="34"/>
        <v>#VALUE!</v>
      </c>
      <c r="J350" s="2" t="e">
        <f t="shared" si="35"/>
        <v>#VALUE!</v>
      </c>
    </row>
    <row r="351" spans="2:10" x14ac:dyDescent="0.25">
      <c r="B351">
        <v>340</v>
      </c>
      <c r="C351" s="2" t="e">
        <f t="shared" si="32"/>
        <v>#VALUE!</v>
      </c>
      <c r="D351" s="2" t="e">
        <f>$C351*(Input!$D$6/100)/$G$5</f>
        <v>#VALUE!</v>
      </c>
      <c r="E351" s="2" t="e">
        <f t="shared" si="30"/>
        <v>#VALUE!</v>
      </c>
      <c r="F351" s="6" t="e">
        <f t="shared" si="33"/>
        <v>#VALUE!</v>
      </c>
      <c r="G351" s="2" t="e">
        <f t="shared" si="31"/>
        <v>#VALUE!</v>
      </c>
      <c r="I351" s="2" t="e">
        <f t="shared" si="34"/>
        <v>#VALUE!</v>
      </c>
      <c r="J351" s="2" t="e">
        <f t="shared" si="35"/>
        <v>#VALUE!</v>
      </c>
    </row>
    <row r="352" spans="2:10" x14ac:dyDescent="0.25">
      <c r="B352">
        <v>341</v>
      </c>
      <c r="C352" s="2" t="e">
        <f t="shared" si="32"/>
        <v>#VALUE!</v>
      </c>
      <c r="D352" s="2" t="e">
        <f>$C352*(Input!$D$6/100)/$G$5</f>
        <v>#VALUE!</v>
      </c>
      <c r="E352" s="2" t="e">
        <f t="shared" si="30"/>
        <v>#VALUE!</v>
      </c>
      <c r="F352" s="6" t="e">
        <f t="shared" si="33"/>
        <v>#VALUE!</v>
      </c>
      <c r="G352" s="2" t="e">
        <f t="shared" si="31"/>
        <v>#VALUE!</v>
      </c>
      <c r="I352" s="2" t="e">
        <f t="shared" si="34"/>
        <v>#VALUE!</v>
      </c>
      <c r="J352" s="2" t="e">
        <f t="shared" si="35"/>
        <v>#VALUE!</v>
      </c>
    </row>
    <row r="353" spans="2:10" x14ac:dyDescent="0.25">
      <c r="B353">
        <v>342</v>
      </c>
      <c r="C353" s="2" t="e">
        <f t="shared" si="32"/>
        <v>#VALUE!</v>
      </c>
      <c r="D353" s="2" t="e">
        <f>$C353*(Input!$D$6/100)/$G$5</f>
        <v>#VALUE!</v>
      </c>
      <c r="E353" s="2" t="e">
        <f t="shared" si="30"/>
        <v>#VALUE!</v>
      </c>
      <c r="F353" s="6" t="e">
        <f t="shared" si="33"/>
        <v>#VALUE!</v>
      </c>
      <c r="G353" s="2" t="e">
        <f t="shared" si="31"/>
        <v>#VALUE!</v>
      </c>
      <c r="I353" s="2" t="e">
        <f t="shared" si="34"/>
        <v>#VALUE!</v>
      </c>
      <c r="J353" s="2" t="e">
        <f t="shared" si="35"/>
        <v>#VALUE!</v>
      </c>
    </row>
    <row r="354" spans="2:10" x14ac:dyDescent="0.25">
      <c r="B354">
        <v>343</v>
      </c>
      <c r="C354" s="2" t="e">
        <f t="shared" si="32"/>
        <v>#VALUE!</v>
      </c>
      <c r="D354" s="2" t="e">
        <f>$C354*(Input!$D$6/100)/$G$5</f>
        <v>#VALUE!</v>
      </c>
      <c r="E354" s="2" t="e">
        <f t="shared" si="30"/>
        <v>#VALUE!</v>
      </c>
      <c r="F354" s="6" t="e">
        <f t="shared" si="33"/>
        <v>#VALUE!</v>
      </c>
      <c r="G354" s="2" t="e">
        <f t="shared" si="31"/>
        <v>#VALUE!</v>
      </c>
      <c r="I354" s="2" t="e">
        <f t="shared" si="34"/>
        <v>#VALUE!</v>
      </c>
      <c r="J354" s="2" t="e">
        <f t="shared" si="35"/>
        <v>#VALUE!</v>
      </c>
    </row>
    <row r="355" spans="2:10" x14ac:dyDescent="0.25">
      <c r="B355">
        <v>344</v>
      </c>
      <c r="C355" s="2" t="e">
        <f t="shared" si="32"/>
        <v>#VALUE!</v>
      </c>
      <c r="D355" s="2" t="e">
        <f>$C355*(Input!$D$6/100)/$G$5</f>
        <v>#VALUE!</v>
      </c>
      <c r="E355" s="2" t="e">
        <f t="shared" si="30"/>
        <v>#VALUE!</v>
      </c>
      <c r="F355" s="6" t="e">
        <f t="shared" si="33"/>
        <v>#VALUE!</v>
      </c>
      <c r="G355" s="2" t="e">
        <f t="shared" si="31"/>
        <v>#VALUE!</v>
      </c>
      <c r="I355" s="2" t="e">
        <f t="shared" si="34"/>
        <v>#VALUE!</v>
      </c>
      <c r="J355" s="2" t="e">
        <f t="shared" si="35"/>
        <v>#VALUE!</v>
      </c>
    </row>
    <row r="356" spans="2:10" x14ac:dyDescent="0.25">
      <c r="B356">
        <v>345</v>
      </c>
      <c r="C356" s="2" t="e">
        <f t="shared" si="32"/>
        <v>#VALUE!</v>
      </c>
      <c r="D356" s="2" t="e">
        <f>$C356*(Input!$D$6/100)/$G$5</f>
        <v>#VALUE!</v>
      </c>
      <c r="E356" s="2" t="e">
        <f t="shared" si="30"/>
        <v>#VALUE!</v>
      </c>
      <c r="F356" s="6" t="e">
        <f t="shared" si="33"/>
        <v>#VALUE!</v>
      </c>
      <c r="G356" s="2" t="e">
        <f t="shared" si="31"/>
        <v>#VALUE!</v>
      </c>
      <c r="I356" s="2" t="e">
        <f t="shared" si="34"/>
        <v>#VALUE!</v>
      </c>
      <c r="J356" s="2" t="e">
        <f t="shared" si="35"/>
        <v>#VALUE!</v>
      </c>
    </row>
    <row r="357" spans="2:10" x14ac:dyDescent="0.25">
      <c r="B357">
        <v>346</v>
      </c>
      <c r="C357" s="2" t="e">
        <f t="shared" si="32"/>
        <v>#VALUE!</v>
      </c>
      <c r="D357" s="2" t="e">
        <f>$C357*(Input!$D$6/100)/$G$5</f>
        <v>#VALUE!</v>
      </c>
      <c r="E357" s="2" t="e">
        <f t="shared" si="30"/>
        <v>#VALUE!</v>
      </c>
      <c r="F357" s="6" t="e">
        <f t="shared" si="33"/>
        <v>#VALUE!</v>
      </c>
      <c r="G357" s="2" t="e">
        <f t="shared" si="31"/>
        <v>#VALUE!</v>
      </c>
      <c r="I357" s="2" t="e">
        <f t="shared" si="34"/>
        <v>#VALUE!</v>
      </c>
      <c r="J357" s="2" t="e">
        <f t="shared" si="35"/>
        <v>#VALUE!</v>
      </c>
    </row>
    <row r="358" spans="2:10" x14ac:dyDescent="0.25">
      <c r="B358">
        <v>347</v>
      </c>
      <c r="C358" s="2" t="e">
        <f t="shared" si="32"/>
        <v>#VALUE!</v>
      </c>
      <c r="D358" s="2" t="e">
        <f>$C358*(Input!$D$6/100)/$G$5</f>
        <v>#VALUE!</v>
      </c>
      <c r="E358" s="2" t="e">
        <f t="shared" si="30"/>
        <v>#VALUE!</v>
      </c>
      <c r="F358" s="6" t="e">
        <f t="shared" si="33"/>
        <v>#VALUE!</v>
      </c>
      <c r="G358" s="2" t="e">
        <f t="shared" si="31"/>
        <v>#VALUE!</v>
      </c>
      <c r="I358" s="2" t="e">
        <f t="shared" si="34"/>
        <v>#VALUE!</v>
      </c>
      <c r="J358" s="2" t="e">
        <f t="shared" si="35"/>
        <v>#VALUE!</v>
      </c>
    </row>
    <row r="359" spans="2:10" x14ac:dyDescent="0.25">
      <c r="B359">
        <v>348</v>
      </c>
      <c r="C359" s="2" t="e">
        <f t="shared" si="32"/>
        <v>#VALUE!</v>
      </c>
      <c r="D359" s="2" t="e">
        <f>$C359*(Input!$D$6/100)/$G$5</f>
        <v>#VALUE!</v>
      </c>
      <c r="E359" s="2" t="e">
        <f t="shared" si="30"/>
        <v>#VALUE!</v>
      </c>
      <c r="F359" s="6" t="e">
        <f t="shared" si="33"/>
        <v>#VALUE!</v>
      </c>
      <c r="G359" s="2" t="e">
        <f t="shared" si="31"/>
        <v>#VALUE!</v>
      </c>
      <c r="I359" s="2" t="e">
        <f t="shared" si="34"/>
        <v>#VALUE!</v>
      </c>
      <c r="J359" s="2" t="e">
        <f t="shared" si="35"/>
        <v>#VALUE!</v>
      </c>
    </row>
    <row r="360" spans="2:10" x14ac:dyDescent="0.25">
      <c r="B360">
        <v>349</v>
      </c>
      <c r="C360" s="2" t="e">
        <f t="shared" si="32"/>
        <v>#VALUE!</v>
      </c>
      <c r="D360" s="2" t="e">
        <f>$C360*(Input!$D$6/100)/$G$5</f>
        <v>#VALUE!</v>
      </c>
      <c r="E360" s="2" t="e">
        <f t="shared" si="30"/>
        <v>#VALUE!</v>
      </c>
      <c r="F360" s="6" t="e">
        <f t="shared" si="33"/>
        <v>#VALUE!</v>
      </c>
      <c r="G360" s="2" t="e">
        <f t="shared" si="31"/>
        <v>#VALUE!</v>
      </c>
      <c r="I360" s="2" t="e">
        <f t="shared" si="34"/>
        <v>#VALUE!</v>
      </c>
      <c r="J360" s="2" t="e">
        <f t="shared" si="35"/>
        <v>#VALUE!</v>
      </c>
    </row>
    <row r="361" spans="2:10" x14ac:dyDescent="0.25">
      <c r="B361">
        <v>350</v>
      </c>
      <c r="C361" s="2" t="e">
        <f t="shared" si="32"/>
        <v>#VALUE!</v>
      </c>
      <c r="D361" s="2" t="e">
        <f>$C361*(Input!$D$6/100)/$G$5</f>
        <v>#VALUE!</v>
      </c>
      <c r="E361" s="2" t="e">
        <f t="shared" si="30"/>
        <v>#VALUE!</v>
      </c>
      <c r="F361" s="6" t="e">
        <f t="shared" si="33"/>
        <v>#VALUE!</v>
      </c>
      <c r="G361" s="2" t="e">
        <f t="shared" si="31"/>
        <v>#VALUE!</v>
      </c>
      <c r="I361" s="2" t="e">
        <f t="shared" si="34"/>
        <v>#VALUE!</v>
      </c>
      <c r="J361" s="2" t="e">
        <f t="shared" si="35"/>
        <v>#VALUE!</v>
      </c>
    </row>
    <row r="362" spans="2:10" x14ac:dyDescent="0.25">
      <c r="B362">
        <v>351</v>
      </c>
      <c r="C362" s="2" t="e">
        <f t="shared" si="32"/>
        <v>#VALUE!</v>
      </c>
      <c r="D362" s="2" t="e">
        <f>$C362*(Input!$D$6/100)/$G$5</f>
        <v>#VALUE!</v>
      </c>
      <c r="E362" s="2" t="e">
        <f t="shared" si="30"/>
        <v>#VALUE!</v>
      </c>
      <c r="F362" s="6" t="e">
        <f t="shared" si="33"/>
        <v>#VALUE!</v>
      </c>
      <c r="G362" s="2" t="e">
        <f t="shared" si="31"/>
        <v>#VALUE!</v>
      </c>
      <c r="I362" s="2" t="e">
        <f t="shared" si="34"/>
        <v>#VALUE!</v>
      </c>
      <c r="J362" s="2" t="e">
        <f t="shared" si="35"/>
        <v>#VALUE!</v>
      </c>
    </row>
    <row r="363" spans="2:10" x14ac:dyDescent="0.25">
      <c r="B363">
        <v>352</v>
      </c>
      <c r="C363" s="2" t="e">
        <f t="shared" si="32"/>
        <v>#VALUE!</v>
      </c>
      <c r="D363" s="2" t="e">
        <f>$C363*(Input!$D$6/100)/$G$5</f>
        <v>#VALUE!</v>
      </c>
      <c r="E363" s="2" t="e">
        <f t="shared" si="30"/>
        <v>#VALUE!</v>
      </c>
      <c r="F363" s="6" t="e">
        <f t="shared" si="33"/>
        <v>#VALUE!</v>
      </c>
      <c r="G363" s="2" t="e">
        <f t="shared" si="31"/>
        <v>#VALUE!</v>
      </c>
      <c r="I363" s="2" t="e">
        <f t="shared" si="34"/>
        <v>#VALUE!</v>
      </c>
      <c r="J363" s="2" t="e">
        <f t="shared" si="35"/>
        <v>#VALUE!</v>
      </c>
    </row>
    <row r="364" spans="2:10" x14ac:dyDescent="0.25">
      <c r="B364">
        <v>353</v>
      </c>
      <c r="C364" s="2" t="e">
        <f t="shared" si="32"/>
        <v>#VALUE!</v>
      </c>
      <c r="D364" s="2" t="e">
        <f>$C364*(Input!$D$6/100)/$G$5</f>
        <v>#VALUE!</v>
      </c>
      <c r="E364" s="2" t="e">
        <f t="shared" si="30"/>
        <v>#VALUE!</v>
      </c>
      <c r="F364" s="6" t="e">
        <f t="shared" si="33"/>
        <v>#VALUE!</v>
      </c>
      <c r="G364" s="2" t="e">
        <f t="shared" si="31"/>
        <v>#VALUE!</v>
      </c>
      <c r="I364" s="2" t="e">
        <f t="shared" si="34"/>
        <v>#VALUE!</v>
      </c>
      <c r="J364" s="2" t="e">
        <f t="shared" si="35"/>
        <v>#VALUE!</v>
      </c>
    </row>
    <row r="365" spans="2:10" x14ac:dyDescent="0.25">
      <c r="B365">
        <v>354</v>
      </c>
      <c r="C365" s="2" t="e">
        <f t="shared" si="32"/>
        <v>#VALUE!</v>
      </c>
      <c r="D365" s="2" t="e">
        <f>$C365*(Input!$D$6/100)/$G$5</f>
        <v>#VALUE!</v>
      </c>
      <c r="E365" s="2" t="e">
        <f t="shared" si="30"/>
        <v>#VALUE!</v>
      </c>
      <c r="F365" s="6" t="e">
        <f t="shared" si="33"/>
        <v>#VALUE!</v>
      </c>
      <c r="G365" s="2" t="e">
        <f t="shared" si="31"/>
        <v>#VALUE!</v>
      </c>
      <c r="I365" s="2" t="e">
        <f t="shared" si="34"/>
        <v>#VALUE!</v>
      </c>
      <c r="J365" s="2" t="e">
        <f t="shared" si="35"/>
        <v>#VALUE!</v>
      </c>
    </row>
    <row r="366" spans="2:10" x14ac:dyDescent="0.25">
      <c r="B366">
        <v>355</v>
      </c>
      <c r="C366" s="2" t="e">
        <f t="shared" si="32"/>
        <v>#VALUE!</v>
      </c>
      <c r="D366" s="2" t="e">
        <f>$C366*(Input!$D$6/100)/$G$5</f>
        <v>#VALUE!</v>
      </c>
      <c r="E366" s="2" t="e">
        <f t="shared" si="30"/>
        <v>#VALUE!</v>
      </c>
      <c r="F366" s="6" t="e">
        <f t="shared" si="33"/>
        <v>#VALUE!</v>
      </c>
      <c r="G366" s="2" t="e">
        <f t="shared" si="31"/>
        <v>#VALUE!</v>
      </c>
      <c r="I366" s="2" t="e">
        <f t="shared" si="34"/>
        <v>#VALUE!</v>
      </c>
      <c r="J366" s="2" t="e">
        <f t="shared" si="35"/>
        <v>#VALUE!</v>
      </c>
    </row>
    <row r="367" spans="2:10" x14ac:dyDescent="0.25">
      <c r="B367">
        <v>356</v>
      </c>
      <c r="C367" s="2" t="e">
        <f t="shared" si="32"/>
        <v>#VALUE!</v>
      </c>
      <c r="D367" s="2" t="e">
        <f>$C367*(Input!$D$6/100)/$G$5</f>
        <v>#VALUE!</v>
      </c>
      <c r="E367" s="2" t="e">
        <f t="shared" si="30"/>
        <v>#VALUE!</v>
      </c>
      <c r="F367" s="6" t="e">
        <f t="shared" si="33"/>
        <v>#VALUE!</v>
      </c>
      <c r="G367" s="2" t="e">
        <f t="shared" si="31"/>
        <v>#VALUE!</v>
      </c>
      <c r="I367" s="2" t="e">
        <f t="shared" si="34"/>
        <v>#VALUE!</v>
      </c>
      <c r="J367" s="2" t="e">
        <f t="shared" si="35"/>
        <v>#VALUE!</v>
      </c>
    </row>
    <row r="368" spans="2:10" x14ac:dyDescent="0.25">
      <c r="B368">
        <v>357</v>
      </c>
      <c r="C368" s="2" t="e">
        <f t="shared" si="32"/>
        <v>#VALUE!</v>
      </c>
      <c r="D368" s="2" t="e">
        <f>$C368*(Input!$D$6/100)/$G$5</f>
        <v>#VALUE!</v>
      </c>
      <c r="E368" s="2" t="e">
        <f t="shared" si="30"/>
        <v>#VALUE!</v>
      </c>
      <c r="F368" s="6" t="e">
        <f t="shared" si="33"/>
        <v>#VALUE!</v>
      </c>
      <c r="G368" s="2" t="e">
        <f t="shared" si="31"/>
        <v>#VALUE!</v>
      </c>
      <c r="I368" s="2" t="e">
        <f t="shared" si="34"/>
        <v>#VALUE!</v>
      </c>
      <c r="J368" s="2" t="e">
        <f t="shared" si="35"/>
        <v>#VALUE!</v>
      </c>
    </row>
    <row r="369" spans="2:10" x14ac:dyDescent="0.25">
      <c r="B369">
        <v>358</v>
      </c>
      <c r="C369" s="2" t="e">
        <f t="shared" si="32"/>
        <v>#VALUE!</v>
      </c>
      <c r="D369" s="2" t="e">
        <f>$C369*(Input!$D$6/100)/$G$5</f>
        <v>#VALUE!</v>
      </c>
      <c r="E369" s="2" t="e">
        <f t="shared" si="30"/>
        <v>#VALUE!</v>
      </c>
      <c r="F369" s="6" t="e">
        <f t="shared" si="33"/>
        <v>#VALUE!</v>
      </c>
      <c r="G369" s="2" t="e">
        <f t="shared" si="31"/>
        <v>#VALUE!</v>
      </c>
      <c r="I369" s="2" t="e">
        <f t="shared" si="34"/>
        <v>#VALUE!</v>
      </c>
      <c r="J369" s="2" t="e">
        <f t="shared" si="35"/>
        <v>#VALUE!</v>
      </c>
    </row>
    <row r="370" spans="2:10" x14ac:dyDescent="0.25">
      <c r="B370">
        <v>359</v>
      </c>
      <c r="C370" s="2" t="e">
        <f t="shared" si="32"/>
        <v>#VALUE!</v>
      </c>
      <c r="D370" s="2" t="e">
        <f>$C370*(Input!$D$6/100)/$G$5</f>
        <v>#VALUE!</v>
      </c>
      <c r="E370" s="2" t="e">
        <f t="shared" si="30"/>
        <v>#VALUE!</v>
      </c>
      <c r="F370" s="6" t="e">
        <f t="shared" si="33"/>
        <v>#VALUE!</v>
      </c>
      <c r="G370" s="2" t="e">
        <f t="shared" si="31"/>
        <v>#VALUE!</v>
      </c>
      <c r="I370" s="2" t="e">
        <f t="shared" si="34"/>
        <v>#VALUE!</v>
      </c>
      <c r="J370" s="2" t="e">
        <f t="shared" si="35"/>
        <v>#VALUE!</v>
      </c>
    </row>
    <row r="371" spans="2:10" x14ac:dyDescent="0.25">
      <c r="B371">
        <v>360</v>
      </c>
      <c r="C371" s="2" t="e">
        <f t="shared" si="32"/>
        <v>#VALUE!</v>
      </c>
      <c r="D371" s="2" t="e">
        <f>$C371*(Input!$D$6/100)/$G$5</f>
        <v>#VALUE!</v>
      </c>
      <c r="E371" s="2" t="e">
        <f t="shared" si="30"/>
        <v>#VALUE!</v>
      </c>
      <c r="F371" s="6" t="e">
        <f t="shared" si="33"/>
        <v>#VALUE!</v>
      </c>
      <c r="G371" s="2" t="e">
        <f t="shared" si="31"/>
        <v>#VALUE!</v>
      </c>
      <c r="I371" s="2" t="e">
        <f t="shared" si="34"/>
        <v>#VALUE!</v>
      </c>
      <c r="J371" s="2" t="e">
        <f t="shared" si="35"/>
        <v>#VALUE!</v>
      </c>
    </row>
    <row r="372" spans="2:10" ht="30" x14ac:dyDescent="0.25">
      <c r="D372" s="14" t="e">
        <f>SUM(D11:D371)</f>
        <v>#VALUE!</v>
      </c>
      <c r="E372" s="2" t="e">
        <f>SUM(E11:E371)</f>
        <v>#VALUE!</v>
      </c>
      <c r="F372" s="19" t="s">
        <v>28</v>
      </c>
      <c r="G372" s="17" t="e">
        <f>IRR(G11:G371)</f>
        <v>#VALUE!</v>
      </c>
    </row>
    <row r="373" spans="2:10" ht="30" x14ac:dyDescent="0.25">
      <c r="B373" t="s">
        <v>70</v>
      </c>
      <c r="C373" s="8">
        <f>COUNTIF(C11:C371,"&gt;0")</f>
        <v>2</v>
      </c>
      <c r="F373" s="7" t="s">
        <v>27</v>
      </c>
      <c r="G373" s="18" t="e">
        <f>G372*G5</f>
        <v>#VALUE!</v>
      </c>
    </row>
    <row r="374" spans="2:10" x14ac:dyDescent="0.25">
      <c r="B374" t="s">
        <v>69</v>
      </c>
      <c r="C374">
        <f>(C373-1)/12</f>
        <v>8.3333333333333329E-2</v>
      </c>
      <c r="F374" t="s">
        <v>29</v>
      </c>
      <c r="G374" s="18" t="e">
        <f>((1+G372)^(G5))-1</f>
        <v>#VALUE!</v>
      </c>
    </row>
  </sheetData>
  <mergeCells count="2">
    <mergeCell ref="B1:G2"/>
    <mergeCell ref="L13:M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74"/>
  <sheetViews>
    <sheetView workbookViewId="0">
      <selection activeCell="P21" sqref="P21"/>
    </sheetView>
  </sheetViews>
  <sheetFormatPr defaultRowHeight="15" x14ac:dyDescent="0.25"/>
  <cols>
    <col min="2" max="3" width="17.140625" customWidth="1"/>
    <col min="4" max="4" width="13.5703125" customWidth="1"/>
    <col min="5" max="6" width="13.7109375" customWidth="1"/>
    <col min="7" max="7" width="14.7109375" customWidth="1"/>
    <col min="8" max="8" width="18.7109375" customWidth="1"/>
    <col min="9" max="9" width="20.7109375" customWidth="1"/>
    <col min="12" max="12" width="11.140625" customWidth="1"/>
    <col min="13" max="13" width="12" customWidth="1"/>
    <col min="16" max="16" width="14.7109375" customWidth="1"/>
    <col min="17" max="17" width="14.5703125" customWidth="1"/>
  </cols>
  <sheetData>
    <row r="1" spans="2:17" x14ac:dyDescent="0.25">
      <c r="B1" s="101" t="s">
        <v>7</v>
      </c>
      <c r="C1" s="101"/>
      <c r="D1" s="101"/>
      <c r="E1" s="101"/>
      <c r="F1" s="101"/>
      <c r="G1" s="101"/>
      <c r="H1" s="101"/>
      <c r="I1" s="101"/>
    </row>
    <row r="2" spans="2:17" x14ac:dyDescent="0.25">
      <c r="B2" s="101"/>
      <c r="C2" s="101"/>
      <c r="D2" s="101"/>
      <c r="E2" s="101"/>
      <c r="F2" s="101"/>
      <c r="G2" s="101"/>
      <c r="H2" s="101"/>
      <c r="I2" s="101"/>
    </row>
    <row r="4" spans="2:17" x14ac:dyDescent="0.25">
      <c r="E4" s="2"/>
      <c r="H4" t="s">
        <v>20</v>
      </c>
      <c r="I4">
        <f>Input!D9</f>
        <v>15</v>
      </c>
    </row>
    <row r="5" spans="2:17" ht="15.75" x14ac:dyDescent="0.25">
      <c r="C5" t="s">
        <v>76</v>
      </c>
      <c r="F5" s="85">
        <f>VLOOKUP(data!B5+1,B11:E371, 3, FALSE)</f>
        <v>1420.7461681951111</v>
      </c>
      <c r="H5" t="s">
        <v>6</v>
      </c>
      <c r="I5">
        <f>Input!D10</f>
        <v>12</v>
      </c>
    </row>
    <row r="6" spans="2:17" x14ac:dyDescent="0.25">
      <c r="H6" t="s">
        <v>3</v>
      </c>
      <c r="I6">
        <f>Input!D7</f>
        <v>2</v>
      </c>
    </row>
    <row r="7" spans="2:17" x14ac:dyDescent="0.25">
      <c r="H7" t="s">
        <v>22</v>
      </c>
      <c r="I7" s="15">
        <f>Input!D8</f>
        <v>125000</v>
      </c>
    </row>
    <row r="8" spans="2:17" x14ac:dyDescent="0.25">
      <c r="H8" t="s">
        <v>23</v>
      </c>
      <c r="I8">
        <f>Input!D23</f>
        <v>33</v>
      </c>
    </row>
    <row r="10" spans="2:17" ht="78" customHeight="1" x14ac:dyDescent="0.25">
      <c r="B10" s="78" t="s">
        <v>78</v>
      </c>
      <c r="C10" s="78" t="s">
        <v>79</v>
      </c>
      <c r="D10" s="79" t="s">
        <v>93</v>
      </c>
      <c r="E10" s="79" t="s">
        <v>80</v>
      </c>
      <c r="F10" s="79" t="s">
        <v>81</v>
      </c>
      <c r="G10" s="79" t="s">
        <v>82</v>
      </c>
      <c r="H10" s="79" t="s">
        <v>83</v>
      </c>
      <c r="I10" s="79" t="s">
        <v>21</v>
      </c>
      <c r="L10" s="80" t="s">
        <v>84</v>
      </c>
      <c r="M10" s="80" t="s">
        <v>85</v>
      </c>
      <c r="P10" s="80" t="s">
        <v>86</v>
      </c>
      <c r="Q10" s="80" t="s">
        <v>87</v>
      </c>
    </row>
    <row r="11" spans="2:17" x14ac:dyDescent="0.25">
      <c r="B11">
        <v>0</v>
      </c>
      <c r="C11" s="15">
        <f>I7</f>
        <v>125000</v>
      </c>
      <c r="D11" s="15"/>
      <c r="E11" s="15">
        <f>(C11*(I6/100))*(-1)</f>
        <v>-2500</v>
      </c>
      <c r="F11" s="15">
        <f>(E11*(1-(I8/100)))</f>
        <v>-1674.9999999999998</v>
      </c>
      <c r="G11" s="15"/>
      <c r="H11" s="15">
        <f>(C11+F11)*(-1)</f>
        <v>-123325</v>
      </c>
      <c r="P11" s="86">
        <f>VLOOKUP(data!B5+1,B11:M371, 11, FALSE)</f>
        <v>64329.674426010242</v>
      </c>
      <c r="Q11" s="86">
        <f>VLOOKUP(data!B5+1,B11:M371, 12, FALSE)</f>
        <v>43100.881865426862</v>
      </c>
    </row>
    <row r="12" spans="2:17" x14ac:dyDescent="0.25">
      <c r="B12">
        <v>1</v>
      </c>
      <c r="C12" s="15">
        <f>C11</f>
        <v>125000</v>
      </c>
      <c r="D12" s="15">
        <f>IF(C12&gt;1, (PMT((($I12/100)/$I$5),$I$4*$I$5,$I$7,0,0))*(-1), "0.00")</f>
        <v>1420.7461681951111</v>
      </c>
      <c r="E12" s="15">
        <f>$C12*(($I12/100)/$I$5)</f>
        <v>1145.8333333333333</v>
      </c>
      <c r="F12" s="15">
        <f t="shared" ref="F12:F75" si="0">($E12*(1-$I$8/100))</f>
        <v>767.70833333333326</v>
      </c>
      <c r="G12" s="15">
        <f t="shared" ref="G12:G75" si="1">((IF(ROUND(E12, 2)=0,0,$D12-E12))*-1)*-1</f>
        <v>274.91283486177781</v>
      </c>
      <c r="H12" s="8">
        <f t="shared" ref="H12:H75" si="2">G12+F12</f>
        <v>1042.6211681951111</v>
      </c>
      <c r="I12" s="13">
        <v>11</v>
      </c>
      <c r="L12" s="15">
        <f>E12</f>
        <v>1145.8333333333333</v>
      </c>
      <c r="M12" s="15">
        <f>F12</f>
        <v>767.70833333333326</v>
      </c>
    </row>
    <row r="13" spans="2:17" x14ac:dyDescent="0.25">
      <c r="B13">
        <v>2</v>
      </c>
      <c r="C13" s="15">
        <f>C12-G12</f>
        <v>124725.08716513822</v>
      </c>
      <c r="D13" s="15">
        <f t="shared" ref="D13:D76" si="3">IF(C13&gt;1, (PMT((($I13/100)/$I$5),$I$4*$I$5,$I$7,0,0))*(-1), "0.00")</f>
        <v>1420.7461681951111</v>
      </c>
      <c r="E13" s="15">
        <f t="shared" ref="E13:E76" si="4">$C13*(($I13/100)/$I$5)</f>
        <v>1143.3132990137669</v>
      </c>
      <c r="F13" s="15">
        <f t="shared" si="0"/>
        <v>766.01991033922377</v>
      </c>
      <c r="G13" s="15">
        <f t="shared" si="1"/>
        <v>277.43286918134413</v>
      </c>
      <c r="H13" s="8">
        <f t="shared" si="2"/>
        <v>1043.4527795205679</v>
      </c>
      <c r="I13" s="13">
        <v>11</v>
      </c>
      <c r="L13" s="15">
        <f>L12+E13</f>
        <v>2289.1466323471004</v>
      </c>
      <c r="M13" s="15">
        <f>M12+F13</f>
        <v>1533.728243672557</v>
      </c>
      <c r="P13" s="102" t="s">
        <v>88</v>
      </c>
      <c r="Q13" s="102"/>
    </row>
    <row r="14" spans="2:17" x14ac:dyDescent="0.25">
      <c r="B14">
        <v>3</v>
      </c>
      <c r="C14" s="15">
        <f t="shared" ref="C14:C77" si="5">C13-G13</f>
        <v>124447.65429595688</v>
      </c>
      <c r="D14" s="15">
        <f t="shared" si="3"/>
        <v>1420.7461681951111</v>
      </c>
      <c r="E14" s="15">
        <f t="shared" si="4"/>
        <v>1140.7701643796047</v>
      </c>
      <c r="F14" s="15">
        <f t="shared" si="0"/>
        <v>764.3160101343351</v>
      </c>
      <c r="G14" s="15">
        <f t="shared" si="1"/>
        <v>279.97600381550637</v>
      </c>
      <c r="H14" s="8">
        <f t="shared" si="2"/>
        <v>1044.2920139498415</v>
      </c>
      <c r="I14" s="13">
        <v>11</v>
      </c>
      <c r="L14" s="15">
        <f>L13+E14</f>
        <v>3429.9167967267049</v>
      </c>
      <c r="M14" s="15">
        <f t="shared" ref="M14:M77" si="6">M13+F14</f>
        <v>2298.0442538068919</v>
      </c>
      <c r="P14" s="83" t="s">
        <v>89</v>
      </c>
      <c r="Q14" s="83" t="s">
        <v>90</v>
      </c>
    </row>
    <row r="15" spans="2:17" x14ac:dyDescent="0.25">
      <c r="B15">
        <v>4</v>
      </c>
      <c r="C15" s="15">
        <f t="shared" si="5"/>
        <v>124167.67829214137</v>
      </c>
      <c r="D15" s="15">
        <f t="shared" si="3"/>
        <v>1420.7461681951111</v>
      </c>
      <c r="E15" s="15">
        <f t="shared" si="4"/>
        <v>1138.2037176779625</v>
      </c>
      <c r="F15" s="15">
        <f t="shared" si="0"/>
        <v>762.59649084423472</v>
      </c>
      <c r="G15" s="15">
        <f t="shared" si="1"/>
        <v>282.54245051714861</v>
      </c>
      <c r="H15" s="8">
        <f t="shared" si="2"/>
        <v>1045.1389413613833</v>
      </c>
      <c r="I15" s="13">
        <v>11</v>
      </c>
      <c r="L15" s="15">
        <f t="shared" ref="L15:L78" si="7">L14+E15</f>
        <v>4568.1205144046671</v>
      </c>
      <c r="M15" s="15">
        <f t="shared" si="6"/>
        <v>3060.6407446511266</v>
      </c>
      <c r="P15" s="86">
        <f>L371-P11</f>
        <v>66404.635849109516</v>
      </c>
      <c r="Q15" s="86">
        <f>M371-Q11</f>
        <v>44491.106018903396</v>
      </c>
    </row>
    <row r="16" spans="2:17" x14ac:dyDescent="0.25">
      <c r="B16">
        <v>5</v>
      </c>
      <c r="C16" s="15">
        <f t="shared" si="5"/>
        <v>123885.13584162421</v>
      </c>
      <c r="D16" s="15">
        <f t="shared" si="3"/>
        <v>1420.7461681951111</v>
      </c>
      <c r="E16" s="15">
        <f t="shared" si="4"/>
        <v>1135.6137452148887</v>
      </c>
      <c r="F16" s="15">
        <f t="shared" si="0"/>
        <v>760.86120929397532</v>
      </c>
      <c r="G16" s="15">
        <f t="shared" si="1"/>
        <v>285.13242298022237</v>
      </c>
      <c r="H16" s="8">
        <f t="shared" si="2"/>
        <v>1045.9936322741978</v>
      </c>
      <c r="I16" s="13">
        <v>11</v>
      </c>
      <c r="L16" s="15">
        <f t="shared" si="7"/>
        <v>5703.7342596195558</v>
      </c>
      <c r="M16" s="15">
        <f t="shared" si="6"/>
        <v>3821.5019539451018</v>
      </c>
    </row>
    <row r="17" spans="2:13" x14ac:dyDescent="0.25">
      <c r="B17">
        <v>6</v>
      </c>
      <c r="C17" s="15">
        <f t="shared" si="5"/>
        <v>123600.00341864399</v>
      </c>
      <c r="D17" s="15">
        <f t="shared" si="3"/>
        <v>1420.7461681951111</v>
      </c>
      <c r="E17" s="15">
        <f t="shared" si="4"/>
        <v>1133.0000313375699</v>
      </c>
      <c r="F17" s="15">
        <f t="shared" si="0"/>
        <v>759.11002099617178</v>
      </c>
      <c r="G17" s="15">
        <f t="shared" si="1"/>
        <v>287.74613685754116</v>
      </c>
      <c r="H17" s="8">
        <f t="shared" si="2"/>
        <v>1046.8561578537128</v>
      </c>
      <c r="I17" s="13">
        <v>11</v>
      </c>
      <c r="L17" s="15">
        <f t="shared" si="7"/>
        <v>6836.7342909571253</v>
      </c>
      <c r="M17" s="15">
        <f t="shared" si="6"/>
        <v>4580.6119749412737</v>
      </c>
    </row>
    <row r="18" spans="2:13" x14ac:dyDescent="0.25">
      <c r="B18">
        <v>7</v>
      </c>
      <c r="C18" s="15">
        <f t="shared" si="5"/>
        <v>123312.25728178644</v>
      </c>
      <c r="D18" s="15">
        <f t="shared" si="3"/>
        <v>1420.7461681951111</v>
      </c>
      <c r="E18" s="15">
        <f t="shared" si="4"/>
        <v>1130.3623584163756</v>
      </c>
      <c r="F18" s="15">
        <f t="shared" si="0"/>
        <v>757.34278013897153</v>
      </c>
      <c r="G18" s="15">
        <f t="shared" si="1"/>
        <v>290.38380977873544</v>
      </c>
      <c r="H18" s="8">
        <f t="shared" si="2"/>
        <v>1047.7265899177069</v>
      </c>
      <c r="I18" s="13">
        <v>11</v>
      </c>
      <c r="L18" s="15">
        <f t="shared" si="7"/>
        <v>7967.0966493735014</v>
      </c>
      <c r="M18" s="15">
        <f t="shared" si="6"/>
        <v>5337.9547550802454</v>
      </c>
    </row>
    <row r="19" spans="2:13" x14ac:dyDescent="0.25">
      <c r="B19">
        <v>8</v>
      </c>
      <c r="C19" s="15">
        <f t="shared" si="5"/>
        <v>123021.8734720077</v>
      </c>
      <c r="D19" s="15">
        <f t="shared" si="3"/>
        <v>1420.7461681951111</v>
      </c>
      <c r="E19" s="15">
        <f t="shared" si="4"/>
        <v>1127.7005068267374</v>
      </c>
      <c r="F19" s="15">
        <f t="shared" si="0"/>
        <v>755.55933957391403</v>
      </c>
      <c r="G19" s="15">
        <f t="shared" si="1"/>
        <v>293.04566136837366</v>
      </c>
      <c r="H19" s="8">
        <f t="shared" si="2"/>
        <v>1048.6050009422877</v>
      </c>
      <c r="I19" s="13">
        <v>11</v>
      </c>
      <c r="L19" s="15">
        <f t="shared" si="7"/>
        <v>9094.7971562002385</v>
      </c>
      <c r="M19" s="15">
        <f t="shared" si="6"/>
        <v>6093.5140946541596</v>
      </c>
    </row>
    <row r="20" spans="2:13" x14ac:dyDescent="0.25">
      <c r="B20">
        <v>9</v>
      </c>
      <c r="C20" s="15">
        <f t="shared" si="5"/>
        <v>122728.82781063933</v>
      </c>
      <c r="D20" s="15">
        <f t="shared" si="3"/>
        <v>1420.7461681951111</v>
      </c>
      <c r="E20" s="15">
        <f t="shared" si="4"/>
        <v>1125.0142549308605</v>
      </c>
      <c r="F20" s="15">
        <f t="shared" si="0"/>
        <v>753.75955080367646</v>
      </c>
      <c r="G20" s="15">
        <f t="shared" si="1"/>
        <v>295.73191326425058</v>
      </c>
      <c r="H20" s="8">
        <f t="shared" si="2"/>
        <v>1049.4914640679272</v>
      </c>
      <c r="I20" s="13">
        <v>11</v>
      </c>
      <c r="L20" s="15">
        <f t="shared" si="7"/>
        <v>10219.811411131099</v>
      </c>
      <c r="M20" s="15">
        <f t="shared" si="6"/>
        <v>6847.2736454578362</v>
      </c>
    </row>
    <row r="21" spans="2:13" x14ac:dyDescent="0.25">
      <c r="B21">
        <v>10</v>
      </c>
      <c r="C21" s="15">
        <f t="shared" si="5"/>
        <v>122433.09589737508</v>
      </c>
      <c r="D21" s="15">
        <f t="shared" si="3"/>
        <v>1420.7461681951111</v>
      </c>
      <c r="E21" s="15">
        <f t="shared" si="4"/>
        <v>1122.3033790592715</v>
      </c>
      <c r="F21" s="15">
        <f t="shared" si="0"/>
        <v>751.94326396971178</v>
      </c>
      <c r="G21" s="15">
        <f t="shared" si="1"/>
        <v>298.44278913583958</v>
      </c>
      <c r="H21" s="8">
        <f t="shared" si="2"/>
        <v>1050.3860531055514</v>
      </c>
      <c r="I21" s="13">
        <v>11</v>
      </c>
      <c r="L21" s="15">
        <f t="shared" si="7"/>
        <v>11342.11479019037</v>
      </c>
      <c r="M21" s="15">
        <f t="shared" si="6"/>
        <v>7599.2169094275478</v>
      </c>
    </row>
    <row r="22" spans="2:13" x14ac:dyDescent="0.25">
      <c r="B22">
        <v>11</v>
      </c>
      <c r="C22" s="15">
        <f t="shared" si="5"/>
        <v>122134.65310823925</v>
      </c>
      <c r="D22" s="15">
        <f t="shared" si="3"/>
        <v>1420.7461681951111</v>
      </c>
      <c r="E22" s="15">
        <f t="shared" si="4"/>
        <v>1119.5676534921931</v>
      </c>
      <c r="F22" s="15">
        <f t="shared" si="0"/>
        <v>750.1103278397693</v>
      </c>
      <c r="G22" s="15">
        <f t="shared" si="1"/>
        <v>301.17851470291794</v>
      </c>
      <c r="H22" s="8">
        <f t="shared" si="2"/>
        <v>1051.2888425426872</v>
      </c>
      <c r="I22" s="13">
        <v>11</v>
      </c>
      <c r="L22" s="15">
        <f t="shared" si="7"/>
        <v>12461.682443682563</v>
      </c>
      <c r="M22" s="15">
        <f t="shared" si="6"/>
        <v>8349.3272372673164</v>
      </c>
    </row>
    <row r="23" spans="2:13" x14ac:dyDescent="0.25">
      <c r="B23">
        <v>12</v>
      </c>
      <c r="C23" s="15">
        <f t="shared" si="5"/>
        <v>121833.47459353633</v>
      </c>
      <c r="D23" s="15">
        <f t="shared" si="3"/>
        <v>1420.7461681951111</v>
      </c>
      <c r="E23" s="15">
        <f t="shared" si="4"/>
        <v>1116.8068504407497</v>
      </c>
      <c r="F23" s="15">
        <f t="shared" si="0"/>
        <v>748.26058979530228</v>
      </c>
      <c r="G23" s="15">
        <f t="shared" si="1"/>
        <v>303.93931775436135</v>
      </c>
      <c r="H23" s="8">
        <f t="shared" si="2"/>
        <v>1052.1999075496637</v>
      </c>
      <c r="I23" s="13">
        <v>11</v>
      </c>
      <c r="L23" s="15">
        <f t="shared" si="7"/>
        <v>13578.489294123312</v>
      </c>
      <c r="M23" s="15">
        <f t="shared" si="6"/>
        <v>9097.5878270626181</v>
      </c>
    </row>
    <row r="24" spans="2:13" x14ac:dyDescent="0.25">
      <c r="B24">
        <v>13</v>
      </c>
      <c r="C24" s="15">
        <f t="shared" si="5"/>
        <v>121529.53527578196</v>
      </c>
      <c r="D24" s="15">
        <f t="shared" si="3"/>
        <v>1420.7461681951111</v>
      </c>
      <c r="E24" s="15">
        <f t="shared" si="4"/>
        <v>1114.0207400280012</v>
      </c>
      <c r="F24" s="15">
        <f t="shared" si="0"/>
        <v>746.39389581876071</v>
      </c>
      <c r="G24" s="15">
        <f t="shared" si="1"/>
        <v>306.72542816710984</v>
      </c>
      <c r="H24" s="8">
        <f t="shared" si="2"/>
        <v>1053.1193239858706</v>
      </c>
      <c r="I24" s="13">
        <v>11</v>
      </c>
      <c r="L24" s="15">
        <f t="shared" si="7"/>
        <v>14692.510034151313</v>
      </c>
      <c r="M24" s="15">
        <f t="shared" si="6"/>
        <v>9843.981722881379</v>
      </c>
    </row>
    <row r="25" spans="2:13" x14ac:dyDescent="0.25">
      <c r="B25">
        <v>14</v>
      </c>
      <c r="C25" s="15">
        <f t="shared" si="5"/>
        <v>121222.80984761486</v>
      </c>
      <c r="D25" s="15">
        <f t="shared" si="3"/>
        <v>1420.7461681951111</v>
      </c>
      <c r="E25" s="15">
        <f t="shared" si="4"/>
        <v>1111.2090902698028</v>
      </c>
      <c r="F25" s="15">
        <f t="shared" si="0"/>
        <v>744.51009048076776</v>
      </c>
      <c r="G25" s="15">
        <f t="shared" si="1"/>
        <v>309.53707792530827</v>
      </c>
      <c r="H25" s="8">
        <f t="shared" si="2"/>
        <v>1054.047168406076</v>
      </c>
      <c r="I25" s="13">
        <v>11</v>
      </c>
      <c r="L25" s="15">
        <f t="shared" si="7"/>
        <v>15803.719124421117</v>
      </c>
      <c r="M25" s="15">
        <f t="shared" si="6"/>
        <v>10588.491813362147</v>
      </c>
    </row>
    <row r="26" spans="2:13" x14ac:dyDescent="0.25">
      <c r="B26">
        <v>15</v>
      </c>
      <c r="C26" s="15">
        <f t="shared" si="5"/>
        <v>120913.27276968955</v>
      </c>
      <c r="D26" s="15">
        <f t="shared" si="3"/>
        <v>1420.7461681951111</v>
      </c>
      <c r="E26" s="15">
        <f t="shared" si="4"/>
        <v>1108.3716670554875</v>
      </c>
      <c r="F26" s="15">
        <f t="shared" si="0"/>
        <v>742.60901692717653</v>
      </c>
      <c r="G26" s="15">
        <f t="shared" si="1"/>
        <v>312.37450113962359</v>
      </c>
      <c r="H26" s="8">
        <f t="shared" si="2"/>
        <v>1054.9835180668001</v>
      </c>
      <c r="I26" s="13">
        <v>11</v>
      </c>
      <c r="L26" s="15">
        <f t="shared" si="7"/>
        <v>16912.090791476603</v>
      </c>
      <c r="M26" s="15">
        <f t="shared" si="6"/>
        <v>11331.100830289324</v>
      </c>
    </row>
    <row r="27" spans="2:13" x14ac:dyDescent="0.25">
      <c r="B27">
        <v>16</v>
      </c>
      <c r="C27" s="15">
        <f t="shared" si="5"/>
        <v>120600.89826854992</v>
      </c>
      <c r="D27" s="15">
        <f t="shared" si="3"/>
        <v>1420.7461681951111</v>
      </c>
      <c r="E27" s="15">
        <f t="shared" si="4"/>
        <v>1105.5082341283744</v>
      </c>
      <c r="F27" s="15">
        <f t="shared" si="0"/>
        <v>740.69051686601074</v>
      </c>
      <c r="G27" s="15">
        <f t="shared" si="1"/>
        <v>315.23793406673667</v>
      </c>
      <c r="H27" s="8">
        <f t="shared" si="2"/>
        <v>1055.9284509327474</v>
      </c>
      <c r="I27" s="13">
        <v>11</v>
      </c>
      <c r="L27" s="15">
        <f t="shared" si="7"/>
        <v>18017.599025604977</v>
      </c>
      <c r="M27" s="15">
        <f t="shared" si="6"/>
        <v>12071.791347155335</v>
      </c>
    </row>
    <row r="28" spans="2:13" x14ac:dyDescent="0.25">
      <c r="B28">
        <v>17</v>
      </c>
      <c r="C28" s="15">
        <f t="shared" si="5"/>
        <v>120285.66033448318</v>
      </c>
      <c r="D28" s="15">
        <f t="shared" si="3"/>
        <v>1420.7461681951111</v>
      </c>
      <c r="E28" s="15">
        <f t="shared" si="4"/>
        <v>1102.6185530660957</v>
      </c>
      <c r="F28" s="15">
        <f t="shared" si="0"/>
        <v>738.75443055428411</v>
      </c>
      <c r="G28" s="15">
        <f t="shared" si="1"/>
        <v>318.12761512901534</v>
      </c>
      <c r="H28" s="8">
        <f t="shared" si="2"/>
        <v>1056.8820456832996</v>
      </c>
      <c r="I28" s="13">
        <v>11</v>
      </c>
      <c r="L28" s="15">
        <f t="shared" si="7"/>
        <v>19120.217578671072</v>
      </c>
      <c r="M28" s="15">
        <f t="shared" si="6"/>
        <v>12810.545777709618</v>
      </c>
    </row>
    <row r="29" spans="2:13" x14ac:dyDescent="0.25">
      <c r="B29">
        <v>18</v>
      </c>
      <c r="C29" s="15">
        <f t="shared" si="5"/>
        <v>119967.53271935416</v>
      </c>
      <c r="D29" s="15">
        <f t="shared" si="3"/>
        <v>1420.7461681951111</v>
      </c>
      <c r="E29" s="15">
        <f t="shared" si="4"/>
        <v>1099.7023832607465</v>
      </c>
      <c r="F29" s="15">
        <f t="shared" si="0"/>
        <v>736.80059678470013</v>
      </c>
      <c r="G29" s="15">
        <f t="shared" si="1"/>
        <v>321.04378493436457</v>
      </c>
      <c r="H29" s="8">
        <f t="shared" si="2"/>
        <v>1057.8443817190646</v>
      </c>
      <c r="I29" s="13">
        <v>11</v>
      </c>
      <c r="L29" s="15">
        <f t="shared" si="7"/>
        <v>20219.919961931817</v>
      </c>
      <c r="M29" s="15">
        <f t="shared" si="6"/>
        <v>13547.346374494318</v>
      </c>
    </row>
    <row r="30" spans="2:13" x14ac:dyDescent="0.25">
      <c r="B30">
        <v>19</v>
      </c>
      <c r="C30" s="15">
        <f t="shared" si="5"/>
        <v>119646.4889344198</v>
      </c>
      <c r="D30" s="15">
        <f t="shared" si="3"/>
        <v>1420.7461681951111</v>
      </c>
      <c r="E30" s="15">
        <f t="shared" si="4"/>
        <v>1096.7594818988482</v>
      </c>
      <c r="F30" s="15">
        <f t="shared" si="0"/>
        <v>734.82885287222825</v>
      </c>
      <c r="G30" s="15">
        <f t="shared" si="1"/>
        <v>323.98668629626286</v>
      </c>
      <c r="H30" s="8">
        <f t="shared" si="2"/>
        <v>1058.8155391684911</v>
      </c>
      <c r="I30" s="13">
        <v>11</v>
      </c>
      <c r="L30" s="15">
        <f t="shared" si="7"/>
        <v>21316.679443830664</v>
      </c>
      <c r="M30" s="15">
        <f t="shared" si="6"/>
        <v>14282.175227366546</v>
      </c>
    </row>
    <row r="31" spans="2:13" x14ac:dyDescent="0.25">
      <c r="B31">
        <v>20</v>
      </c>
      <c r="C31" s="15">
        <f t="shared" si="5"/>
        <v>119322.50224812354</v>
      </c>
      <c r="D31" s="15">
        <f t="shared" si="3"/>
        <v>1420.7461681951111</v>
      </c>
      <c r="E31" s="15">
        <f t="shared" si="4"/>
        <v>1093.7896039411323</v>
      </c>
      <c r="F31" s="15">
        <f t="shared" si="0"/>
        <v>732.83903464055857</v>
      </c>
      <c r="G31" s="15">
        <f t="shared" si="1"/>
        <v>326.95656425397874</v>
      </c>
      <c r="H31" s="8">
        <f t="shared" si="2"/>
        <v>1059.7955988945373</v>
      </c>
      <c r="I31" s="13">
        <v>11</v>
      </c>
      <c r="L31" s="15">
        <f t="shared" si="7"/>
        <v>22410.469047771796</v>
      </c>
      <c r="M31" s="15">
        <f t="shared" si="6"/>
        <v>15015.014262007106</v>
      </c>
    </row>
    <row r="32" spans="2:13" x14ac:dyDescent="0.25">
      <c r="B32">
        <v>21</v>
      </c>
      <c r="C32" s="15">
        <f t="shared" si="5"/>
        <v>118995.54568386955</v>
      </c>
      <c r="D32" s="15">
        <f t="shared" si="3"/>
        <v>1420.7461681951111</v>
      </c>
      <c r="E32" s="15">
        <f t="shared" si="4"/>
        <v>1090.7925021021376</v>
      </c>
      <c r="F32" s="15">
        <f t="shared" si="0"/>
        <v>730.83097640843209</v>
      </c>
      <c r="G32" s="15">
        <f t="shared" si="1"/>
        <v>329.95366609297344</v>
      </c>
      <c r="H32" s="8">
        <f t="shared" si="2"/>
        <v>1060.7846425014054</v>
      </c>
      <c r="I32" s="13">
        <v>11</v>
      </c>
      <c r="L32" s="15">
        <f t="shared" si="7"/>
        <v>23501.261549873932</v>
      </c>
      <c r="M32" s="15">
        <f t="shared" si="6"/>
        <v>15745.845238415537</v>
      </c>
    </row>
    <row r="33" spans="2:13" x14ac:dyDescent="0.25">
      <c r="B33">
        <v>22</v>
      </c>
      <c r="C33" s="15">
        <f t="shared" si="5"/>
        <v>118665.59201777658</v>
      </c>
      <c r="D33" s="15">
        <f t="shared" si="3"/>
        <v>1420.7461681951111</v>
      </c>
      <c r="E33" s="15">
        <f t="shared" si="4"/>
        <v>1087.7679268296185</v>
      </c>
      <c r="F33" s="15">
        <f t="shared" si="0"/>
        <v>728.80451097584432</v>
      </c>
      <c r="G33" s="15">
        <f t="shared" si="1"/>
        <v>332.97824136549252</v>
      </c>
      <c r="H33" s="8">
        <f t="shared" si="2"/>
        <v>1061.7827523413368</v>
      </c>
      <c r="I33" s="13">
        <v>11</v>
      </c>
      <c r="L33" s="15">
        <f t="shared" si="7"/>
        <v>24589.029476703552</v>
      </c>
      <c r="M33" s="15">
        <f t="shared" si="6"/>
        <v>16474.649749391381</v>
      </c>
    </row>
    <row r="34" spans="2:13" x14ac:dyDescent="0.25">
      <c r="B34">
        <v>23</v>
      </c>
      <c r="C34" s="15">
        <f t="shared" si="5"/>
        <v>118332.61377641109</v>
      </c>
      <c r="D34" s="15">
        <f t="shared" si="3"/>
        <v>1420.7461681951111</v>
      </c>
      <c r="E34" s="15">
        <f t="shared" si="4"/>
        <v>1084.7156262837684</v>
      </c>
      <c r="F34" s="15">
        <f t="shared" si="0"/>
        <v>726.75946961012471</v>
      </c>
      <c r="G34" s="15">
        <f t="shared" si="1"/>
        <v>336.03054191134265</v>
      </c>
      <c r="H34" s="8">
        <f t="shared" si="2"/>
        <v>1062.7900115214675</v>
      </c>
      <c r="I34" s="13">
        <v>11</v>
      </c>
      <c r="L34" s="15">
        <f t="shared" si="7"/>
        <v>25673.745102987319</v>
      </c>
      <c r="M34" s="15">
        <f t="shared" si="6"/>
        <v>17201.409219001507</v>
      </c>
    </row>
    <row r="35" spans="2:13" x14ac:dyDescent="0.25">
      <c r="B35">
        <v>24</v>
      </c>
      <c r="C35" s="15">
        <f t="shared" si="5"/>
        <v>117996.58323449975</v>
      </c>
      <c r="D35" s="15">
        <f t="shared" si="3"/>
        <v>1420.7461681951111</v>
      </c>
      <c r="E35" s="15">
        <f t="shared" si="4"/>
        <v>1081.6353463162477</v>
      </c>
      <c r="F35" s="15">
        <f t="shared" si="0"/>
        <v>724.69568203188589</v>
      </c>
      <c r="G35" s="15">
        <f t="shared" si="1"/>
        <v>339.11082187886336</v>
      </c>
      <c r="H35" s="8">
        <f t="shared" si="2"/>
        <v>1063.8065039107491</v>
      </c>
      <c r="I35" s="13">
        <v>11</v>
      </c>
      <c r="L35" s="15">
        <f t="shared" si="7"/>
        <v>26755.380449303568</v>
      </c>
      <c r="M35" s="15">
        <f t="shared" si="6"/>
        <v>17926.104901033392</v>
      </c>
    </row>
    <row r="36" spans="2:13" x14ac:dyDescent="0.25">
      <c r="B36">
        <v>25</v>
      </c>
      <c r="C36" s="15">
        <f t="shared" si="5"/>
        <v>117657.47241262089</v>
      </c>
      <c r="D36" s="15">
        <f t="shared" si="3"/>
        <v>1420.7461681951111</v>
      </c>
      <c r="E36" s="15">
        <f t="shared" si="4"/>
        <v>1078.5268304490248</v>
      </c>
      <c r="F36" s="15">
        <f t="shared" si="0"/>
        <v>722.61297640084661</v>
      </c>
      <c r="G36" s="15">
        <f t="shared" si="1"/>
        <v>342.21933774608624</v>
      </c>
      <c r="H36" s="8">
        <f t="shared" si="2"/>
        <v>1064.8323141469327</v>
      </c>
      <c r="I36" s="13">
        <v>11</v>
      </c>
      <c r="L36" s="15">
        <f t="shared" si="7"/>
        <v>27833.907279752591</v>
      </c>
      <c r="M36" s="15">
        <f t="shared" si="6"/>
        <v>18648.717877434239</v>
      </c>
    </row>
    <row r="37" spans="2:13" x14ac:dyDescent="0.25">
      <c r="B37">
        <v>26</v>
      </c>
      <c r="C37" s="15">
        <f t="shared" si="5"/>
        <v>117315.25307487481</v>
      </c>
      <c r="D37" s="15">
        <f t="shared" si="3"/>
        <v>1420.7461681951111</v>
      </c>
      <c r="E37" s="15">
        <f t="shared" si="4"/>
        <v>1075.3898198530192</v>
      </c>
      <c r="F37" s="15">
        <f t="shared" si="0"/>
        <v>720.51117930152282</v>
      </c>
      <c r="G37" s="15">
        <f t="shared" si="1"/>
        <v>345.35634834209191</v>
      </c>
      <c r="H37" s="8">
        <f t="shared" si="2"/>
        <v>1065.8675276436147</v>
      </c>
      <c r="I37" s="13">
        <v>11</v>
      </c>
      <c r="L37" s="15">
        <f t="shared" si="7"/>
        <v>28909.29709960561</v>
      </c>
      <c r="M37" s="15">
        <f t="shared" si="6"/>
        <v>19369.229056735763</v>
      </c>
    </row>
    <row r="38" spans="2:13" x14ac:dyDescent="0.25">
      <c r="B38">
        <v>27</v>
      </c>
      <c r="C38" s="15">
        <f t="shared" si="5"/>
        <v>116969.89672653272</v>
      </c>
      <c r="D38" s="15">
        <f t="shared" si="3"/>
        <v>1420.7461681951111</v>
      </c>
      <c r="E38" s="15">
        <f t="shared" si="4"/>
        <v>1072.2240533265499</v>
      </c>
      <c r="F38" s="15">
        <f t="shared" si="0"/>
        <v>718.39011572878837</v>
      </c>
      <c r="G38" s="15">
        <f t="shared" si="1"/>
        <v>348.52211486856118</v>
      </c>
      <c r="H38" s="8">
        <f t="shared" si="2"/>
        <v>1066.9122305973497</v>
      </c>
      <c r="I38" s="13">
        <v>11</v>
      </c>
      <c r="L38" s="15">
        <f t="shared" si="7"/>
        <v>29981.52115293216</v>
      </c>
      <c r="M38" s="15">
        <f t="shared" si="6"/>
        <v>20087.619172464551</v>
      </c>
    </row>
    <row r="39" spans="2:13" x14ac:dyDescent="0.25">
      <c r="B39">
        <v>28</v>
      </c>
      <c r="C39" s="15">
        <f t="shared" si="5"/>
        <v>116621.37461166416</v>
      </c>
      <c r="D39" s="15">
        <f t="shared" si="3"/>
        <v>1420.7461681951111</v>
      </c>
      <c r="E39" s="15">
        <f t="shared" si="4"/>
        <v>1069.0292672735882</v>
      </c>
      <c r="F39" s="15">
        <f t="shared" si="0"/>
        <v>716.24960907330399</v>
      </c>
      <c r="G39" s="15">
        <f t="shared" si="1"/>
        <v>351.71690092152289</v>
      </c>
      <c r="H39" s="8">
        <f t="shared" si="2"/>
        <v>1067.966509994827</v>
      </c>
      <c r="I39" s="13">
        <v>11</v>
      </c>
      <c r="L39" s="15">
        <f t="shared" si="7"/>
        <v>31050.550420205749</v>
      </c>
      <c r="M39" s="15">
        <f t="shared" si="6"/>
        <v>20803.868781537854</v>
      </c>
    </row>
    <row r="40" spans="2:13" x14ac:dyDescent="0.25">
      <c r="B40">
        <v>29</v>
      </c>
      <c r="C40" s="15">
        <f t="shared" si="5"/>
        <v>116269.65771074263</v>
      </c>
      <c r="D40" s="15">
        <f t="shared" si="3"/>
        <v>1420.7461681951111</v>
      </c>
      <c r="E40" s="15">
        <f t="shared" si="4"/>
        <v>1065.8051956818074</v>
      </c>
      <c r="F40" s="15">
        <f t="shared" si="0"/>
        <v>714.08948110681092</v>
      </c>
      <c r="G40" s="15">
        <f t="shared" si="1"/>
        <v>354.94097251330368</v>
      </c>
      <c r="H40" s="8">
        <f t="shared" si="2"/>
        <v>1069.0304536201147</v>
      </c>
      <c r="I40" s="13">
        <v>11</v>
      </c>
      <c r="L40" s="15">
        <f t="shared" si="7"/>
        <v>32116.355615887558</v>
      </c>
      <c r="M40" s="15">
        <f t="shared" si="6"/>
        <v>21517.958262644665</v>
      </c>
    </row>
    <row r="41" spans="2:13" x14ac:dyDescent="0.25">
      <c r="B41">
        <v>30</v>
      </c>
      <c r="C41" s="15">
        <f t="shared" si="5"/>
        <v>115914.71673822933</v>
      </c>
      <c r="D41" s="15">
        <f t="shared" si="3"/>
        <v>1420.7461681951111</v>
      </c>
      <c r="E41" s="15">
        <f t="shared" si="4"/>
        <v>1062.5515701004356</v>
      </c>
      <c r="F41" s="15">
        <f t="shared" si="0"/>
        <v>711.9095519672918</v>
      </c>
      <c r="G41" s="15">
        <f t="shared" si="1"/>
        <v>358.19459809467548</v>
      </c>
      <c r="H41" s="8">
        <f t="shared" si="2"/>
        <v>1070.1041500619672</v>
      </c>
      <c r="I41" s="13">
        <v>11</v>
      </c>
      <c r="L41" s="15">
        <f t="shared" si="7"/>
        <v>33178.907185987991</v>
      </c>
      <c r="M41" s="15">
        <f t="shared" si="6"/>
        <v>22229.867814611956</v>
      </c>
    </row>
    <row r="42" spans="2:13" x14ac:dyDescent="0.25">
      <c r="B42">
        <v>31</v>
      </c>
      <c r="C42" s="15">
        <f t="shared" si="5"/>
        <v>115556.52214013465</v>
      </c>
      <c r="D42" s="15">
        <f t="shared" si="3"/>
        <v>1420.7461681951111</v>
      </c>
      <c r="E42" s="15">
        <f t="shared" si="4"/>
        <v>1059.268119617901</v>
      </c>
      <c r="F42" s="15">
        <f t="shared" si="0"/>
        <v>709.70964014399362</v>
      </c>
      <c r="G42" s="15">
        <f t="shared" si="1"/>
        <v>361.47804857721007</v>
      </c>
      <c r="H42" s="8">
        <f t="shared" si="2"/>
        <v>1071.1876887212038</v>
      </c>
      <c r="I42" s="13">
        <v>11</v>
      </c>
      <c r="L42" s="15">
        <f t="shared" si="7"/>
        <v>34238.175305605895</v>
      </c>
      <c r="M42" s="15">
        <f t="shared" si="6"/>
        <v>22939.577454755949</v>
      </c>
    </row>
    <row r="43" spans="2:13" x14ac:dyDescent="0.25">
      <c r="B43">
        <v>32</v>
      </c>
      <c r="C43" s="15">
        <f t="shared" si="5"/>
        <v>115195.04409155744</v>
      </c>
      <c r="D43" s="15">
        <f t="shared" si="3"/>
        <v>1420.7461681951111</v>
      </c>
      <c r="E43" s="15">
        <f t="shared" si="4"/>
        <v>1055.9545708392766</v>
      </c>
      <c r="F43" s="15">
        <f t="shared" si="0"/>
        <v>707.48956246231523</v>
      </c>
      <c r="G43" s="15">
        <f t="shared" si="1"/>
        <v>364.79159735583448</v>
      </c>
      <c r="H43" s="8">
        <f t="shared" si="2"/>
        <v>1072.2811598181497</v>
      </c>
      <c r="I43" s="13">
        <v>11</v>
      </c>
      <c r="L43" s="15">
        <f t="shared" si="7"/>
        <v>35294.129876445171</v>
      </c>
      <c r="M43" s="15">
        <f t="shared" si="6"/>
        <v>23647.067017218265</v>
      </c>
    </row>
    <row r="44" spans="2:13" x14ac:dyDescent="0.25">
      <c r="B44">
        <v>33</v>
      </c>
      <c r="C44" s="15">
        <f t="shared" si="5"/>
        <v>114830.2524942016</v>
      </c>
      <c r="D44" s="15">
        <f t="shared" si="3"/>
        <v>1420.7461681951111</v>
      </c>
      <c r="E44" s="15">
        <f t="shared" si="4"/>
        <v>1052.6106478635147</v>
      </c>
      <c r="F44" s="15">
        <f t="shared" si="0"/>
        <v>705.24913406855478</v>
      </c>
      <c r="G44" s="15">
        <f t="shared" si="1"/>
        <v>368.13552033159635</v>
      </c>
      <c r="H44" s="8">
        <f t="shared" si="2"/>
        <v>1073.3846544001512</v>
      </c>
      <c r="I44" s="13">
        <v>11</v>
      </c>
      <c r="L44" s="15">
        <f t="shared" si="7"/>
        <v>36346.740524308683</v>
      </c>
      <c r="M44" s="15">
        <f t="shared" si="6"/>
        <v>24352.316151286821</v>
      </c>
    </row>
    <row r="45" spans="2:13" x14ac:dyDescent="0.25">
      <c r="B45">
        <v>34</v>
      </c>
      <c r="C45" s="15">
        <f t="shared" si="5"/>
        <v>114462.11697387001</v>
      </c>
      <c r="D45" s="15">
        <f t="shared" si="3"/>
        <v>1420.7461681951111</v>
      </c>
      <c r="E45" s="15">
        <f t="shared" si="4"/>
        <v>1049.2360722604751</v>
      </c>
      <c r="F45" s="15">
        <f t="shared" si="0"/>
        <v>702.98816841451821</v>
      </c>
      <c r="G45" s="15">
        <f t="shared" si="1"/>
        <v>371.51009593463596</v>
      </c>
      <c r="H45" s="8">
        <f t="shared" si="2"/>
        <v>1074.4982643491542</v>
      </c>
      <c r="I45" s="13">
        <v>11</v>
      </c>
      <c r="L45" s="15">
        <f t="shared" si="7"/>
        <v>37395.976596569155</v>
      </c>
      <c r="M45" s="15">
        <f t="shared" si="6"/>
        <v>25055.304319701339</v>
      </c>
    </row>
    <row r="46" spans="2:13" x14ac:dyDescent="0.25">
      <c r="B46">
        <v>35</v>
      </c>
      <c r="C46" s="15">
        <f t="shared" si="5"/>
        <v>114090.60687793538</v>
      </c>
      <c r="D46" s="15">
        <f t="shared" si="3"/>
        <v>1420.7461681951111</v>
      </c>
      <c r="E46" s="15">
        <f t="shared" si="4"/>
        <v>1045.830563047741</v>
      </c>
      <c r="F46" s="15">
        <f t="shared" si="0"/>
        <v>700.70647724198636</v>
      </c>
      <c r="G46" s="15">
        <f t="shared" si="1"/>
        <v>374.91560514737012</v>
      </c>
      <c r="H46" s="8">
        <f t="shared" si="2"/>
        <v>1075.6220823893564</v>
      </c>
      <c r="I46" s="13">
        <v>11</v>
      </c>
      <c r="L46" s="15">
        <f t="shared" si="7"/>
        <v>38441.807159616896</v>
      </c>
      <c r="M46" s="15">
        <f t="shared" si="6"/>
        <v>25756.010796943327</v>
      </c>
    </row>
    <row r="47" spans="2:13" x14ac:dyDescent="0.25">
      <c r="B47">
        <v>36</v>
      </c>
      <c r="C47" s="15">
        <f t="shared" si="5"/>
        <v>113715.69127278801</v>
      </c>
      <c r="D47" s="15">
        <f t="shared" si="3"/>
        <v>1420.7461681951111</v>
      </c>
      <c r="E47" s="15">
        <f t="shared" si="4"/>
        <v>1042.3938366672235</v>
      </c>
      <c r="F47" s="15">
        <f t="shared" si="0"/>
        <v>698.40387056703969</v>
      </c>
      <c r="G47" s="15">
        <f t="shared" si="1"/>
        <v>378.3523315278876</v>
      </c>
      <c r="H47" s="8">
        <f t="shared" si="2"/>
        <v>1076.7562020949272</v>
      </c>
      <c r="I47" s="13">
        <v>11</v>
      </c>
      <c r="L47" s="15">
        <f t="shared" si="7"/>
        <v>39484.200996284118</v>
      </c>
      <c r="M47" s="15">
        <f t="shared" si="6"/>
        <v>26454.414667510366</v>
      </c>
    </row>
    <row r="48" spans="2:13" x14ac:dyDescent="0.25">
      <c r="B48">
        <v>37</v>
      </c>
      <c r="C48" s="15">
        <f t="shared" si="5"/>
        <v>113337.33894126012</v>
      </c>
      <c r="D48" s="15">
        <f t="shared" si="3"/>
        <v>1420.7461681951111</v>
      </c>
      <c r="E48" s="15">
        <f t="shared" si="4"/>
        <v>1038.9256069615512</v>
      </c>
      <c r="F48" s="15">
        <f t="shared" si="0"/>
        <v>696.08015666423921</v>
      </c>
      <c r="G48" s="15">
        <f t="shared" si="1"/>
        <v>381.82056123355983</v>
      </c>
      <c r="H48" s="8">
        <f t="shared" si="2"/>
        <v>1077.900717897799</v>
      </c>
      <c r="I48" s="13">
        <v>11</v>
      </c>
      <c r="L48" s="15">
        <f t="shared" si="7"/>
        <v>40523.12660324567</v>
      </c>
      <c r="M48" s="15">
        <f t="shared" si="6"/>
        <v>27150.494824174606</v>
      </c>
    </row>
    <row r="49" spans="2:13" x14ac:dyDescent="0.25">
      <c r="B49">
        <v>38</v>
      </c>
      <c r="C49" s="15">
        <f t="shared" si="5"/>
        <v>112955.51838002657</v>
      </c>
      <c r="D49" s="15">
        <f t="shared" si="3"/>
        <v>1420.7461681951111</v>
      </c>
      <c r="E49" s="15">
        <f t="shared" si="4"/>
        <v>1035.4255851502435</v>
      </c>
      <c r="F49" s="15">
        <f t="shared" si="0"/>
        <v>693.73514205066306</v>
      </c>
      <c r="G49" s="15">
        <f t="shared" si="1"/>
        <v>385.32058304486759</v>
      </c>
      <c r="H49" s="8">
        <f t="shared" si="2"/>
        <v>1079.0557250955308</v>
      </c>
      <c r="I49" s="13">
        <v>11</v>
      </c>
      <c r="L49" s="15">
        <f t="shared" si="7"/>
        <v>41558.552188395915</v>
      </c>
      <c r="M49" s="15">
        <f t="shared" si="6"/>
        <v>27844.22996622527</v>
      </c>
    </row>
    <row r="50" spans="2:13" x14ac:dyDescent="0.25">
      <c r="B50">
        <v>39</v>
      </c>
      <c r="C50" s="15">
        <f t="shared" si="5"/>
        <v>112570.19779698169</v>
      </c>
      <c r="D50" s="15">
        <f t="shared" si="3"/>
        <v>1420.7461681951111</v>
      </c>
      <c r="E50" s="15">
        <f t="shared" si="4"/>
        <v>1031.8934798056655</v>
      </c>
      <c r="F50" s="15">
        <f t="shared" si="0"/>
        <v>691.36863146979579</v>
      </c>
      <c r="G50" s="15">
        <f t="shared" si="1"/>
        <v>388.85268838944558</v>
      </c>
      <c r="H50" s="8">
        <f t="shared" si="2"/>
        <v>1080.2213198592412</v>
      </c>
      <c r="I50" s="13">
        <v>11</v>
      </c>
      <c r="L50" s="15">
        <f t="shared" si="7"/>
        <v>42590.445668201581</v>
      </c>
      <c r="M50" s="15">
        <f t="shared" si="6"/>
        <v>28535.598597695065</v>
      </c>
    </row>
    <row r="51" spans="2:13" x14ac:dyDescent="0.25">
      <c r="B51">
        <v>40</v>
      </c>
      <c r="C51" s="15">
        <f t="shared" si="5"/>
        <v>112181.34510859224</v>
      </c>
      <c r="D51" s="15">
        <f t="shared" si="3"/>
        <v>1420.7461681951111</v>
      </c>
      <c r="E51" s="15">
        <f t="shared" si="4"/>
        <v>1028.3289968287622</v>
      </c>
      <c r="F51" s="15">
        <f t="shared" si="0"/>
        <v>688.98042787527061</v>
      </c>
      <c r="G51" s="15">
        <f t="shared" si="1"/>
        <v>392.41717136634884</v>
      </c>
      <c r="H51" s="8">
        <f t="shared" si="2"/>
        <v>1081.3975992416194</v>
      </c>
      <c r="I51" s="13">
        <v>11</v>
      </c>
      <c r="L51" s="15">
        <f t="shared" si="7"/>
        <v>43618.774665030345</v>
      </c>
      <c r="M51" s="15">
        <f t="shared" si="6"/>
        <v>29224.579025570336</v>
      </c>
    </row>
    <row r="52" spans="2:13" x14ac:dyDescent="0.25">
      <c r="B52">
        <v>41</v>
      </c>
      <c r="C52" s="15">
        <f t="shared" si="5"/>
        <v>111788.92793722589</v>
      </c>
      <c r="D52" s="15">
        <f t="shared" si="3"/>
        <v>1420.7461681951111</v>
      </c>
      <c r="E52" s="15">
        <f t="shared" si="4"/>
        <v>1024.7318394245706</v>
      </c>
      <c r="F52" s="15">
        <f t="shared" si="0"/>
        <v>686.5703324144622</v>
      </c>
      <c r="G52" s="15">
        <f t="shared" si="1"/>
        <v>396.01432877054049</v>
      </c>
      <c r="H52" s="8">
        <f t="shared" si="2"/>
        <v>1082.5846611850027</v>
      </c>
      <c r="I52" s="13">
        <v>11</v>
      </c>
      <c r="L52" s="15">
        <f t="shared" si="7"/>
        <v>44643.506504454919</v>
      </c>
      <c r="M52" s="15">
        <f t="shared" si="6"/>
        <v>29911.149357984799</v>
      </c>
    </row>
    <row r="53" spans="2:13" x14ac:dyDescent="0.25">
      <c r="B53">
        <v>42</v>
      </c>
      <c r="C53" s="15">
        <f t="shared" si="5"/>
        <v>111392.91360845535</v>
      </c>
      <c r="D53" s="15">
        <f t="shared" si="3"/>
        <v>1420.7461681951111</v>
      </c>
      <c r="E53" s="15">
        <f t="shared" si="4"/>
        <v>1021.1017080775074</v>
      </c>
      <c r="F53" s="15">
        <f t="shared" si="0"/>
        <v>684.13814441192983</v>
      </c>
      <c r="G53" s="15">
        <f t="shared" si="1"/>
        <v>399.64446011760367</v>
      </c>
      <c r="H53" s="8">
        <f t="shared" si="2"/>
        <v>1083.7826045295335</v>
      </c>
      <c r="I53" s="13">
        <v>11</v>
      </c>
      <c r="L53" s="15">
        <f t="shared" si="7"/>
        <v>45664.608212532425</v>
      </c>
      <c r="M53" s="15">
        <f t="shared" si="6"/>
        <v>30595.287502396728</v>
      </c>
    </row>
    <row r="54" spans="2:13" x14ac:dyDescent="0.25">
      <c r="B54">
        <v>43</v>
      </c>
      <c r="C54" s="15">
        <f t="shared" si="5"/>
        <v>110993.26914833774</v>
      </c>
      <c r="D54" s="15">
        <f t="shared" si="3"/>
        <v>1420.7461681951111</v>
      </c>
      <c r="E54" s="15">
        <f t="shared" si="4"/>
        <v>1017.4383005264293</v>
      </c>
      <c r="F54" s="15">
        <f t="shared" si="0"/>
        <v>681.68366135270753</v>
      </c>
      <c r="G54" s="15">
        <f t="shared" si="1"/>
        <v>403.30786766868175</v>
      </c>
      <c r="H54" s="8">
        <f t="shared" si="2"/>
        <v>1084.9915290213894</v>
      </c>
      <c r="I54" s="13">
        <v>11</v>
      </c>
      <c r="L54" s="15">
        <f t="shared" si="7"/>
        <v>46682.046513058856</v>
      </c>
      <c r="M54" s="15">
        <f t="shared" si="6"/>
        <v>31276.971163749437</v>
      </c>
    </row>
    <row r="55" spans="2:13" x14ac:dyDescent="0.25">
      <c r="B55">
        <v>44</v>
      </c>
      <c r="C55" s="15">
        <f t="shared" si="5"/>
        <v>110589.96128066906</v>
      </c>
      <c r="D55" s="15">
        <f t="shared" si="3"/>
        <v>1420.7461681951111</v>
      </c>
      <c r="E55" s="15">
        <f t="shared" si="4"/>
        <v>1013.7413117394664</v>
      </c>
      <c r="F55" s="15">
        <f t="shared" si="0"/>
        <v>679.20667886544243</v>
      </c>
      <c r="G55" s="15">
        <f t="shared" si="1"/>
        <v>407.0048564556447</v>
      </c>
      <c r="H55" s="8">
        <f t="shared" si="2"/>
        <v>1086.211535321087</v>
      </c>
      <c r="I55" s="13">
        <v>11</v>
      </c>
      <c r="L55" s="15">
        <f t="shared" si="7"/>
        <v>47695.787824798324</v>
      </c>
      <c r="M55" s="15">
        <f t="shared" si="6"/>
        <v>31956.177842614878</v>
      </c>
    </row>
    <row r="56" spans="2:13" x14ac:dyDescent="0.25">
      <c r="B56">
        <v>45</v>
      </c>
      <c r="C56" s="15">
        <f t="shared" si="5"/>
        <v>110182.95642421341</v>
      </c>
      <c r="D56" s="15">
        <f t="shared" si="3"/>
        <v>1420.7461681951111</v>
      </c>
      <c r="E56" s="15">
        <f t="shared" si="4"/>
        <v>1010.0104338886229</v>
      </c>
      <c r="F56" s="15">
        <f t="shared" si="0"/>
        <v>676.70699070537728</v>
      </c>
      <c r="G56" s="15">
        <f t="shared" si="1"/>
        <v>410.73573430648821</v>
      </c>
      <c r="H56" s="8">
        <f t="shared" si="2"/>
        <v>1087.4427250118656</v>
      </c>
      <c r="I56" s="13">
        <v>11</v>
      </c>
      <c r="L56" s="15">
        <f t="shared" si="7"/>
        <v>48705.798258686948</v>
      </c>
      <c r="M56" s="15">
        <f t="shared" si="6"/>
        <v>32632.884833320255</v>
      </c>
    </row>
    <row r="57" spans="2:13" x14ac:dyDescent="0.25">
      <c r="B57">
        <v>46</v>
      </c>
      <c r="C57" s="15">
        <f t="shared" si="5"/>
        <v>109772.22068990691</v>
      </c>
      <c r="D57" s="15">
        <f t="shared" si="3"/>
        <v>1420.7461681951111</v>
      </c>
      <c r="E57" s="15">
        <f t="shared" si="4"/>
        <v>1006.2453563241467</v>
      </c>
      <c r="F57" s="15">
        <f t="shared" si="0"/>
        <v>674.18438873717821</v>
      </c>
      <c r="G57" s="15">
        <f t="shared" si="1"/>
        <v>414.50081187096441</v>
      </c>
      <c r="H57" s="8">
        <f t="shared" si="2"/>
        <v>1088.6852006081426</v>
      </c>
      <c r="I57" s="13">
        <v>11</v>
      </c>
      <c r="L57" s="15">
        <f t="shared" si="7"/>
        <v>49712.043615011091</v>
      </c>
      <c r="M57" s="15">
        <f t="shared" si="6"/>
        <v>33307.069222057435</v>
      </c>
    </row>
    <row r="58" spans="2:13" x14ac:dyDescent="0.25">
      <c r="B58">
        <v>47</v>
      </c>
      <c r="C58" s="15">
        <f t="shared" si="5"/>
        <v>109357.71987803595</v>
      </c>
      <c r="D58" s="15">
        <f t="shared" si="3"/>
        <v>1420.7461681951111</v>
      </c>
      <c r="E58" s="15">
        <f t="shared" si="4"/>
        <v>1002.4457655486628</v>
      </c>
      <c r="F58" s="15">
        <f t="shared" si="0"/>
        <v>671.63866291760405</v>
      </c>
      <c r="G58" s="15">
        <f t="shared" si="1"/>
        <v>418.30040264644822</v>
      </c>
      <c r="H58" s="8">
        <f t="shared" si="2"/>
        <v>1089.9390655640523</v>
      </c>
      <c r="I58" s="13">
        <v>11</v>
      </c>
      <c r="L58" s="15">
        <f t="shared" si="7"/>
        <v>50714.489380559753</v>
      </c>
      <c r="M58" s="15">
        <f t="shared" si="6"/>
        <v>33978.70788497504</v>
      </c>
    </row>
    <row r="59" spans="2:13" x14ac:dyDescent="0.25">
      <c r="B59">
        <v>48</v>
      </c>
      <c r="C59" s="15">
        <f t="shared" si="5"/>
        <v>108939.4194753895</v>
      </c>
      <c r="D59" s="15">
        <f t="shared" si="3"/>
        <v>1420.7461681951111</v>
      </c>
      <c r="E59" s="15">
        <f t="shared" si="4"/>
        <v>998.61134519107043</v>
      </c>
      <c r="F59" s="15">
        <f t="shared" si="0"/>
        <v>669.0696012780171</v>
      </c>
      <c r="G59" s="15">
        <f t="shared" si="1"/>
        <v>422.13482300404064</v>
      </c>
      <c r="H59" s="8">
        <f t="shared" si="2"/>
        <v>1091.2044242820577</v>
      </c>
      <c r="I59" s="13">
        <v>11</v>
      </c>
      <c r="L59" s="15">
        <f t="shared" si="7"/>
        <v>51713.100725750824</v>
      </c>
      <c r="M59" s="15">
        <f t="shared" si="6"/>
        <v>34647.777486253057</v>
      </c>
    </row>
    <row r="60" spans="2:13" x14ac:dyDescent="0.25">
      <c r="B60">
        <v>49</v>
      </c>
      <c r="C60" s="15">
        <f t="shared" si="5"/>
        <v>108517.28465238545</v>
      </c>
      <c r="D60" s="15">
        <f t="shared" si="3"/>
        <v>1420.7461681951111</v>
      </c>
      <c r="E60" s="15">
        <f t="shared" si="4"/>
        <v>994.74177598020003</v>
      </c>
      <c r="F60" s="15">
        <f t="shared" si="0"/>
        <v>666.47698990673393</v>
      </c>
      <c r="G60" s="15">
        <f t="shared" si="1"/>
        <v>426.00439221491104</v>
      </c>
      <c r="H60" s="8">
        <f t="shared" si="2"/>
        <v>1092.4813821216449</v>
      </c>
      <c r="I60" s="13">
        <v>11</v>
      </c>
      <c r="L60" s="15">
        <f t="shared" si="7"/>
        <v>52707.842501731022</v>
      </c>
      <c r="M60" s="15">
        <f t="shared" si="6"/>
        <v>35314.254476159789</v>
      </c>
    </row>
    <row r="61" spans="2:13" x14ac:dyDescent="0.25">
      <c r="B61">
        <v>50</v>
      </c>
      <c r="C61" s="15">
        <f t="shared" si="5"/>
        <v>108091.28026017055</v>
      </c>
      <c r="D61" s="15">
        <f t="shared" si="3"/>
        <v>1420.7461681951111</v>
      </c>
      <c r="E61" s="15">
        <f t="shared" si="4"/>
        <v>990.83673571822999</v>
      </c>
      <c r="F61" s="15">
        <f t="shared" si="0"/>
        <v>663.86061293121406</v>
      </c>
      <c r="G61" s="15">
        <f t="shared" si="1"/>
        <v>429.90943247688108</v>
      </c>
      <c r="H61" s="8">
        <f t="shared" si="2"/>
        <v>1093.770045408095</v>
      </c>
      <c r="I61" s="13">
        <v>11</v>
      </c>
      <c r="L61" s="15">
        <f t="shared" si="7"/>
        <v>53698.679237449251</v>
      </c>
      <c r="M61" s="15">
        <f t="shared" si="6"/>
        <v>35978.115089091007</v>
      </c>
    </row>
    <row r="62" spans="2:13" x14ac:dyDescent="0.25">
      <c r="B62">
        <v>51</v>
      </c>
      <c r="C62" s="15">
        <f t="shared" si="5"/>
        <v>107661.37082769367</v>
      </c>
      <c r="D62" s="15">
        <f t="shared" si="3"/>
        <v>1420.7461681951111</v>
      </c>
      <c r="E62" s="15">
        <f t="shared" si="4"/>
        <v>986.8958992538586</v>
      </c>
      <c r="F62" s="15">
        <f t="shared" si="0"/>
        <v>661.22025250008517</v>
      </c>
      <c r="G62" s="15">
        <f t="shared" si="1"/>
        <v>433.85026894125247</v>
      </c>
      <c r="H62" s="8">
        <f t="shared" si="2"/>
        <v>1095.0705214413376</v>
      </c>
      <c r="I62" s="13">
        <v>11</v>
      </c>
      <c r="L62" s="15">
        <f t="shared" si="7"/>
        <v>54685.575136703112</v>
      </c>
      <c r="M62" s="15">
        <f t="shared" si="6"/>
        <v>36639.33534159109</v>
      </c>
    </row>
    <row r="63" spans="2:13" x14ac:dyDescent="0.25">
      <c r="B63">
        <v>52</v>
      </c>
      <c r="C63" s="15">
        <f t="shared" si="5"/>
        <v>107227.52055875241</v>
      </c>
      <c r="D63" s="15">
        <f t="shared" si="3"/>
        <v>1420.7461681951111</v>
      </c>
      <c r="E63" s="15">
        <f t="shared" si="4"/>
        <v>982.91893845523043</v>
      </c>
      <c r="F63" s="15">
        <f t="shared" si="0"/>
        <v>658.55568876500433</v>
      </c>
      <c r="G63" s="15">
        <f t="shared" si="1"/>
        <v>437.82722973988064</v>
      </c>
      <c r="H63" s="8">
        <f t="shared" si="2"/>
        <v>1096.3829185048849</v>
      </c>
      <c r="I63" s="13">
        <v>11</v>
      </c>
      <c r="L63" s="15">
        <f t="shared" si="7"/>
        <v>55668.494075158342</v>
      </c>
      <c r="M63" s="15">
        <f t="shared" si="6"/>
        <v>37297.891030356092</v>
      </c>
    </row>
    <row r="64" spans="2:13" x14ac:dyDescent="0.25">
      <c r="B64">
        <v>53</v>
      </c>
      <c r="C64" s="15">
        <f t="shared" si="5"/>
        <v>106789.69332901253</v>
      </c>
      <c r="D64" s="15">
        <f t="shared" si="3"/>
        <v>1420.7461681951111</v>
      </c>
      <c r="E64" s="15">
        <f t="shared" si="4"/>
        <v>978.90552218261485</v>
      </c>
      <c r="F64" s="15">
        <f t="shared" si="0"/>
        <v>655.86669986235188</v>
      </c>
      <c r="G64" s="15">
        <f t="shared" si="1"/>
        <v>441.84064601249622</v>
      </c>
      <c r="H64" s="8">
        <f t="shared" si="2"/>
        <v>1097.7073458748482</v>
      </c>
      <c r="I64" s="13">
        <v>11</v>
      </c>
      <c r="L64" s="15">
        <f t="shared" si="7"/>
        <v>56647.399597340955</v>
      </c>
      <c r="M64" s="15">
        <f t="shared" si="6"/>
        <v>37953.757730218444</v>
      </c>
    </row>
    <row r="65" spans="2:13" x14ac:dyDescent="0.25">
      <c r="B65">
        <v>54</v>
      </c>
      <c r="C65" s="15">
        <f t="shared" si="5"/>
        <v>106347.85268300003</v>
      </c>
      <c r="D65" s="15">
        <f t="shared" si="3"/>
        <v>1420.7461681951111</v>
      </c>
      <c r="E65" s="15">
        <f t="shared" si="4"/>
        <v>974.85531626083366</v>
      </c>
      <c r="F65" s="15">
        <f t="shared" si="0"/>
        <v>653.15306189475848</v>
      </c>
      <c r="G65" s="15">
        <f t="shared" si="1"/>
        <v>445.89085193427741</v>
      </c>
      <c r="H65" s="8">
        <f t="shared" si="2"/>
        <v>1099.0439138290358</v>
      </c>
      <c r="I65" s="13">
        <v>11</v>
      </c>
      <c r="L65" s="15">
        <f t="shared" si="7"/>
        <v>57622.254913601791</v>
      </c>
      <c r="M65" s="15">
        <f t="shared" si="6"/>
        <v>38606.910792113202</v>
      </c>
    </row>
    <row r="66" spans="2:13" x14ac:dyDescent="0.25">
      <c r="B66">
        <v>55</v>
      </c>
      <c r="C66" s="15">
        <f t="shared" si="5"/>
        <v>105901.96183106575</v>
      </c>
      <c r="D66" s="15">
        <f t="shared" si="3"/>
        <v>1420.7461681951111</v>
      </c>
      <c r="E66" s="15">
        <f t="shared" si="4"/>
        <v>970.76798345143607</v>
      </c>
      <c r="F66" s="15">
        <f t="shared" si="0"/>
        <v>650.41454891246212</v>
      </c>
      <c r="G66" s="15">
        <f t="shared" si="1"/>
        <v>449.978184743675</v>
      </c>
      <c r="H66" s="8">
        <f t="shared" si="2"/>
        <v>1100.3927336561371</v>
      </c>
      <c r="I66" s="13">
        <v>11</v>
      </c>
      <c r="L66" s="15">
        <f t="shared" si="7"/>
        <v>58593.022897053226</v>
      </c>
      <c r="M66" s="15">
        <f t="shared" si="6"/>
        <v>39257.325341025666</v>
      </c>
    </row>
    <row r="67" spans="2:13" x14ac:dyDescent="0.25">
      <c r="B67">
        <v>56</v>
      </c>
      <c r="C67" s="15">
        <f t="shared" si="5"/>
        <v>105451.98364632209</v>
      </c>
      <c r="D67" s="15">
        <f t="shared" si="3"/>
        <v>1420.7461681951111</v>
      </c>
      <c r="E67" s="15">
        <f t="shared" si="4"/>
        <v>966.64318342461911</v>
      </c>
      <c r="F67" s="15">
        <f t="shared" si="0"/>
        <v>647.65093289449476</v>
      </c>
      <c r="G67" s="15">
        <f t="shared" si="1"/>
        <v>454.10298477049196</v>
      </c>
      <c r="H67" s="8">
        <f t="shared" si="2"/>
        <v>1101.7539176649866</v>
      </c>
      <c r="I67" s="13">
        <v>11</v>
      </c>
      <c r="L67" s="15">
        <f t="shared" si="7"/>
        <v>59559.666080477844</v>
      </c>
      <c r="M67" s="15">
        <f t="shared" si="6"/>
        <v>39904.976273920161</v>
      </c>
    </row>
    <row r="68" spans="2:13" x14ac:dyDescent="0.25">
      <c r="B68">
        <v>57</v>
      </c>
      <c r="C68" s="15">
        <f t="shared" si="5"/>
        <v>104997.88066155159</v>
      </c>
      <c r="D68" s="15">
        <f t="shared" si="3"/>
        <v>1420.7461681951111</v>
      </c>
      <c r="E68" s="15">
        <f t="shared" si="4"/>
        <v>962.48057273088966</v>
      </c>
      <c r="F68" s="15">
        <f t="shared" si="0"/>
        <v>644.86198372969602</v>
      </c>
      <c r="G68" s="15">
        <f t="shared" si="1"/>
        <v>458.26559546422141</v>
      </c>
      <c r="H68" s="8">
        <f t="shared" si="2"/>
        <v>1103.1275791939174</v>
      </c>
      <c r="I68" s="13">
        <v>11</v>
      </c>
      <c r="L68" s="15">
        <f t="shared" si="7"/>
        <v>60522.146653208736</v>
      </c>
      <c r="M68" s="15">
        <f t="shared" si="6"/>
        <v>40549.838257649855</v>
      </c>
    </row>
    <row r="69" spans="2:13" x14ac:dyDescent="0.25">
      <c r="B69">
        <v>58</v>
      </c>
      <c r="C69" s="15">
        <f t="shared" si="5"/>
        <v>104539.61506608737</v>
      </c>
      <c r="D69" s="15">
        <f t="shared" si="3"/>
        <v>1420.7461681951111</v>
      </c>
      <c r="E69" s="15">
        <f t="shared" si="4"/>
        <v>958.27980477246751</v>
      </c>
      <c r="F69" s="15">
        <f t="shared" si="0"/>
        <v>642.04746919755314</v>
      </c>
      <c r="G69" s="15">
        <f t="shared" si="1"/>
        <v>462.46636342264355</v>
      </c>
      <c r="H69" s="8">
        <f t="shared" si="2"/>
        <v>1104.5138326201968</v>
      </c>
      <c r="I69" s="13">
        <v>11</v>
      </c>
      <c r="L69" s="15">
        <f t="shared" si="7"/>
        <v>61480.426457981201</v>
      </c>
      <c r="M69" s="15">
        <f t="shared" si="6"/>
        <v>41191.885726847409</v>
      </c>
    </row>
    <row r="70" spans="2:13" x14ac:dyDescent="0.25">
      <c r="B70">
        <v>59</v>
      </c>
      <c r="C70" s="15">
        <f t="shared" si="5"/>
        <v>104077.14870266472</v>
      </c>
      <c r="D70" s="15">
        <f t="shared" si="3"/>
        <v>1420.7461681951111</v>
      </c>
      <c r="E70" s="15">
        <f t="shared" si="4"/>
        <v>954.04052977442666</v>
      </c>
      <c r="F70" s="15">
        <f t="shared" si="0"/>
        <v>639.20715494886576</v>
      </c>
      <c r="G70" s="15">
        <f t="shared" si="1"/>
        <v>466.70563842068441</v>
      </c>
      <c r="H70" s="8">
        <f t="shared" si="2"/>
        <v>1105.9127933695502</v>
      </c>
      <c r="I70" s="13">
        <v>11</v>
      </c>
      <c r="L70" s="15">
        <f t="shared" si="7"/>
        <v>62434.46698775563</v>
      </c>
      <c r="M70" s="15">
        <f t="shared" si="6"/>
        <v>41831.092881796278</v>
      </c>
    </row>
    <row r="71" spans="2:13" x14ac:dyDescent="0.25">
      <c r="B71">
        <v>60</v>
      </c>
      <c r="C71" s="15">
        <f t="shared" si="5"/>
        <v>103610.44306424404</v>
      </c>
      <c r="D71" s="15">
        <f t="shared" si="3"/>
        <v>1420.7461681951111</v>
      </c>
      <c r="E71" s="15">
        <f t="shared" si="4"/>
        <v>949.76239475557043</v>
      </c>
      <c r="F71" s="15">
        <f t="shared" si="0"/>
        <v>636.34080448623217</v>
      </c>
      <c r="G71" s="15">
        <f t="shared" si="1"/>
        <v>470.98377343954064</v>
      </c>
      <c r="H71" s="8">
        <f t="shared" si="2"/>
        <v>1107.3245779257727</v>
      </c>
      <c r="I71" s="13">
        <v>11</v>
      </c>
      <c r="L71" s="15">
        <f t="shared" si="7"/>
        <v>63384.229382511199</v>
      </c>
      <c r="M71" s="15">
        <f t="shared" si="6"/>
        <v>42467.433686282508</v>
      </c>
    </row>
    <row r="72" spans="2:13" x14ac:dyDescent="0.25">
      <c r="B72">
        <v>61</v>
      </c>
      <c r="C72" s="15">
        <f t="shared" si="5"/>
        <v>103139.4592908045</v>
      </c>
      <c r="D72" s="15">
        <f t="shared" si="3"/>
        <v>1420.7461681951111</v>
      </c>
      <c r="E72" s="15">
        <f t="shared" si="4"/>
        <v>945.44504349904128</v>
      </c>
      <c r="F72" s="15">
        <f t="shared" si="0"/>
        <v>633.4481791443576</v>
      </c>
      <c r="G72" s="15">
        <f t="shared" si="1"/>
        <v>475.30112469606979</v>
      </c>
      <c r="H72" s="8">
        <f t="shared" si="2"/>
        <v>1108.7493038404273</v>
      </c>
      <c r="I72" s="13">
        <v>11</v>
      </c>
      <c r="L72" s="15">
        <f t="shared" si="7"/>
        <v>64329.674426010242</v>
      </c>
      <c r="M72" s="15">
        <f t="shared" si="6"/>
        <v>43100.881865426862</v>
      </c>
    </row>
    <row r="73" spans="2:13" x14ac:dyDescent="0.25">
      <c r="B73">
        <v>62</v>
      </c>
      <c r="C73" s="15">
        <f t="shared" si="5"/>
        <v>102664.15816610843</v>
      </c>
      <c r="D73" s="15">
        <f t="shared" si="3"/>
        <v>1420.7461681951111</v>
      </c>
      <c r="E73" s="15">
        <f t="shared" si="4"/>
        <v>941.0881165226607</v>
      </c>
      <c r="F73" s="15">
        <f t="shared" si="0"/>
        <v>630.52903807018265</v>
      </c>
      <c r="G73" s="15">
        <f t="shared" si="1"/>
        <v>479.65805167245037</v>
      </c>
      <c r="H73" s="8">
        <f t="shared" si="2"/>
        <v>1110.1870897426329</v>
      </c>
      <c r="I73" s="13">
        <v>11</v>
      </c>
      <c r="L73" s="15">
        <f t="shared" si="7"/>
        <v>65270.762542532902</v>
      </c>
      <c r="M73" s="15">
        <f t="shared" si="6"/>
        <v>43731.410903497046</v>
      </c>
    </row>
    <row r="74" spans="2:13" x14ac:dyDescent="0.25">
      <c r="B74">
        <v>63</v>
      </c>
      <c r="C74" s="15">
        <f t="shared" si="5"/>
        <v>102184.50011443598</v>
      </c>
      <c r="D74" s="15">
        <f t="shared" si="3"/>
        <v>1420.7461681951111</v>
      </c>
      <c r="E74" s="15">
        <f t="shared" si="4"/>
        <v>936.69125104899649</v>
      </c>
      <c r="F74" s="15">
        <f t="shared" si="0"/>
        <v>627.58313820282763</v>
      </c>
      <c r="G74" s="15">
        <f t="shared" si="1"/>
        <v>484.05491714611458</v>
      </c>
      <c r="H74" s="8">
        <f t="shared" si="2"/>
        <v>1111.6380553489421</v>
      </c>
      <c r="I74" s="13">
        <v>11</v>
      </c>
      <c r="L74" s="15">
        <f t="shared" si="7"/>
        <v>66207.453793581895</v>
      </c>
      <c r="M74" s="15">
        <f t="shared" si="6"/>
        <v>44358.994041699872</v>
      </c>
    </row>
    <row r="75" spans="2:13" x14ac:dyDescent="0.25">
      <c r="B75">
        <v>64</v>
      </c>
      <c r="C75" s="15">
        <f t="shared" si="5"/>
        <v>101700.44519728987</v>
      </c>
      <c r="D75" s="15">
        <f t="shared" si="3"/>
        <v>1420.7461681951111</v>
      </c>
      <c r="E75" s="15">
        <f t="shared" si="4"/>
        <v>932.25408097515708</v>
      </c>
      <c r="F75" s="15">
        <f t="shared" si="0"/>
        <v>624.6102342533552</v>
      </c>
      <c r="G75" s="15">
        <f t="shared" si="1"/>
        <v>488.49208721995399</v>
      </c>
      <c r="H75" s="8">
        <f t="shared" si="2"/>
        <v>1113.1023214733091</v>
      </c>
      <c r="I75" s="13">
        <v>11</v>
      </c>
      <c r="L75" s="15">
        <f t="shared" si="7"/>
        <v>67139.707874557047</v>
      </c>
      <c r="M75" s="15">
        <f t="shared" si="6"/>
        <v>44983.604275953228</v>
      </c>
    </row>
    <row r="76" spans="2:13" x14ac:dyDescent="0.25">
      <c r="B76">
        <v>65</v>
      </c>
      <c r="C76" s="15">
        <f t="shared" si="5"/>
        <v>101211.95311006991</v>
      </c>
      <c r="D76" s="15">
        <f t="shared" si="3"/>
        <v>1420.7461681951111</v>
      </c>
      <c r="E76" s="15">
        <f t="shared" si="4"/>
        <v>927.77623684230753</v>
      </c>
      <c r="F76" s="15">
        <f t="shared" ref="F76:F139" si="8">($E76*(1-$I$8/100))</f>
        <v>621.61007868434592</v>
      </c>
      <c r="G76" s="15">
        <f t="shared" ref="G76:G139" si="9">((IF(ROUND(E76, 2)=0,0,$D76-E76))*-1)*-1</f>
        <v>492.96993135280354</v>
      </c>
      <c r="H76" s="8">
        <f t="shared" ref="H76:H139" si="10">G76+F76</f>
        <v>1114.5800100371493</v>
      </c>
      <c r="I76" s="13">
        <v>11</v>
      </c>
      <c r="L76" s="15">
        <f t="shared" si="7"/>
        <v>68067.484111399361</v>
      </c>
      <c r="M76" s="15">
        <f t="shared" si="6"/>
        <v>45605.214354637574</v>
      </c>
    </row>
    <row r="77" spans="2:13" x14ac:dyDescent="0.25">
      <c r="B77">
        <v>66</v>
      </c>
      <c r="C77" s="15">
        <f t="shared" si="5"/>
        <v>100718.98317871711</v>
      </c>
      <c r="D77" s="15">
        <f t="shared" ref="D77:D140" si="11">IF(C77&gt;1, (PMT((($I77/100)/$I$5),$I$4*$I$5,$I$7,0,0))*(-1), "0.00")</f>
        <v>1420.7461681951111</v>
      </c>
      <c r="E77" s="15">
        <f t="shared" ref="E77:E140" si="12">$C77*(($I77/100)/$I$5)</f>
        <v>923.25734580490689</v>
      </c>
      <c r="F77" s="15">
        <f t="shared" si="8"/>
        <v>618.58242168928757</v>
      </c>
      <c r="G77" s="15">
        <f t="shared" si="9"/>
        <v>497.48882239020418</v>
      </c>
      <c r="H77" s="8">
        <f t="shared" si="10"/>
        <v>1116.0712440794919</v>
      </c>
      <c r="I77" s="13">
        <v>11</v>
      </c>
      <c r="L77" s="15">
        <f t="shared" si="7"/>
        <v>68990.741457204262</v>
      </c>
      <c r="M77" s="15">
        <f t="shared" si="6"/>
        <v>46223.796776326861</v>
      </c>
    </row>
    <row r="78" spans="2:13" x14ac:dyDescent="0.25">
      <c r="B78">
        <v>67</v>
      </c>
      <c r="C78" s="15">
        <f t="shared" ref="C78:C141" si="13">C77-G77</f>
        <v>100221.4943563269</v>
      </c>
      <c r="D78" s="15">
        <f t="shared" si="11"/>
        <v>1420.7461681951111</v>
      </c>
      <c r="E78" s="15">
        <f t="shared" si="12"/>
        <v>918.69703159966332</v>
      </c>
      <c r="F78" s="15">
        <f t="shared" si="8"/>
        <v>615.52701117177435</v>
      </c>
      <c r="G78" s="15">
        <f t="shared" si="9"/>
        <v>502.04913659544775</v>
      </c>
      <c r="H78" s="8">
        <f t="shared" si="10"/>
        <v>1117.5761477672222</v>
      </c>
      <c r="I78" s="13">
        <v>11</v>
      </c>
      <c r="L78" s="15">
        <f t="shared" si="7"/>
        <v>69909.43848880392</v>
      </c>
      <c r="M78" s="15">
        <f t="shared" ref="M78:M141" si="14">M77+F78</f>
        <v>46839.323787498637</v>
      </c>
    </row>
    <row r="79" spans="2:13" x14ac:dyDescent="0.25">
      <c r="B79">
        <v>68</v>
      </c>
      <c r="C79" s="15">
        <f t="shared" si="13"/>
        <v>99719.445219731453</v>
      </c>
      <c r="D79" s="15">
        <f t="shared" si="11"/>
        <v>1420.7461681951111</v>
      </c>
      <c r="E79" s="15">
        <f t="shared" si="12"/>
        <v>914.09491451420502</v>
      </c>
      <c r="F79" s="15">
        <f t="shared" si="8"/>
        <v>612.44359272451732</v>
      </c>
      <c r="G79" s="15">
        <f t="shared" si="9"/>
        <v>506.65125368090605</v>
      </c>
      <c r="H79" s="8">
        <f t="shared" si="10"/>
        <v>1119.0948464054234</v>
      </c>
      <c r="I79" s="13">
        <v>11</v>
      </c>
      <c r="L79" s="15">
        <f t="shared" ref="L79:L142" si="15">L78+E79</f>
        <v>70823.533403318128</v>
      </c>
      <c r="M79" s="15">
        <f t="shared" si="14"/>
        <v>47451.767380223151</v>
      </c>
    </row>
    <row r="80" spans="2:13" x14ac:dyDescent="0.25">
      <c r="B80">
        <v>69</v>
      </c>
      <c r="C80" s="15">
        <f t="shared" si="13"/>
        <v>99212.793966050551</v>
      </c>
      <c r="D80" s="15">
        <f t="shared" si="11"/>
        <v>1420.7461681951111</v>
      </c>
      <c r="E80" s="15">
        <f t="shared" si="12"/>
        <v>909.45061135546337</v>
      </c>
      <c r="F80" s="15">
        <f t="shared" si="8"/>
        <v>609.33190960816034</v>
      </c>
      <c r="G80" s="15">
        <f t="shared" si="9"/>
        <v>511.2955568396477</v>
      </c>
      <c r="H80" s="8">
        <f t="shared" si="10"/>
        <v>1120.627466447808</v>
      </c>
      <c r="I80" s="13">
        <v>11</v>
      </c>
      <c r="L80" s="15">
        <f t="shared" si="15"/>
        <v>71732.984014673595</v>
      </c>
      <c r="M80" s="15">
        <f t="shared" si="14"/>
        <v>48061.099289831312</v>
      </c>
    </row>
    <row r="81" spans="2:13" x14ac:dyDescent="0.25">
      <c r="B81">
        <v>70</v>
      </c>
      <c r="C81" s="15">
        <f t="shared" si="13"/>
        <v>98701.498409210908</v>
      </c>
      <c r="D81" s="15">
        <f t="shared" si="11"/>
        <v>1420.7461681951111</v>
      </c>
      <c r="E81" s="15">
        <f t="shared" si="12"/>
        <v>904.76373541776661</v>
      </c>
      <c r="F81" s="15">
        <f t="shared" si="8"/>
        <v>606.19170272990357</v>
      </c>
      <c r="G81" s="15">
        <f t="shared" si="9"/>
        <v>515.98243277734446</v>
      </c>
      <c r="H81" s="8">
        <f t="shared" si="10"/>
        <v>1122.1741355072481</v>
      </c>
      <c r="I81" s="13">
        <v>11</v>
      </c>
      <c r="L81" s="15">
        <f t="shared" si="15"/>
        <v>72637.747750091366</v>
      </c>
      <c r="M81" s="15">
        <f t="shared" si="14"/>
        <v>48667.290992561218</v>
      </c>
    </row>
    <row r="82" spans="2:13" x14ac:dyDescent="0.25">
      <c r="B82">
        <v>71</v>
      </c>
      <c r="C82" s="15">
        <f t="shared" si="13"/>
        <v>98185.515976433569</v>
      </c>
      <c r="D82" s="15">
        <f t="shared" si="11"/>
        <v>1420.7461681951111</v>
      </c>
      <c r="E82" s="15">
        <f t="shared" si="12"/>
        <v>900.03389645064101</v>
      </c>
      <c r="F82" s="15">
        <f t="shared" si="8"/>
        <v>603.02271062192938</v>
      </c>
      <c r="G82" s="15">
        <f t="shared" si="9"/>
        <v>520.71227174447006</v>
      </c>
      <c r="H82" s="8">
        <f t="shared" si="10"/>
        <v>1123.7349823663994</v>
      </c>
      <c r="I82" s="13">
        <v>11</v>
      </c>
      <c r="L82" s="15">
        <f t="shared" si="15"/>
        <v>73537.781646542004</v>
      </c>
      <c r="M82" s="15">
        <f t="shared" si="14"/>
        <v>49270.31370318315</v>
      </c>
    </row>
    <row r="83" spans="2:13" x14ac:dyDescent="0.25">
      <c r="B83">
        <v>72</v>
      </c>
      <c r="C83" s="15">
        <f t="shared" si="13"/>
        <v>97664.803704689097</v>
      </c>
      <c r="D83" s="15">
        <f t="shared" si="11"/>
        <v>1420.7461681951111</v>
      </c>
      <c r="E83" s="15">
        <f t="shared" si="12"/>
        <v>895.26070062631675</v>
      </c>
      <c r="F83" s="15">
        <f t="shared" si="8"/>
        <v>599.82466941963219</v>
      </c>
      <c r="G83" s="15">
        <f t="shared" si="9"/>
        <v>525.48546756879432</v>
      </c>
      <c r="H83" s="8">
        <f t="shared" si="10"/>
        <v>1125.3101369884266</v>
      </c>
      <c r="I83" s="13">
        <v>11</v>
      </c>
      <c r="L83" s="15">
        <f t="shared" si="15"/>
        <v>74433.042347168317</v>
      </c>
      <c r="M83" s="15">
        <f t="shared" si="14"/>
        <v>49870.138372602785</v>
      </c>
    </row>
    <row r="84" spans="2:13" x14ac:dyDescent="0.25">
      <c r="B84">
        <v>73</v>
      </c>
      <c r="C84" s="15">
        <f t="shared" si="13"/>
        <v>97139.3182371203</v>
      </c>
      <c r="D84" s="15">
        <f t="shared" si="11"/>
        <v>1420.7461681951111</v>
      </c>
      <c r="E84" s="15">
        <f t="shared" si="12"/>
        <v>890.44375050693611</v>
      </c>
      <c r="F84" s="15">
        <f t="shared" si="8"/>
        <v>596.59731283964709</v>
      </c>
      <c r="G84" s="15">
        <f t="shared" si="9"/>
        <v>530.30241768817496</v>
      </c>
      <c r="H84" s="8">
        <f t="shared" si="10"/>
        <v>1126.8997305278222</v>
      </c>
      <c r="I84" s="13">
        <v>11</v>
      </c>
      <c r="L84" s="15">
        <f t="shared" si="15"/>
        <v>75323.486097675253</v>
      </c>
      <c r="M84" s="15">
        <f t="shared" si="14"/>
        <v>50466.735685442429</v>
      </c>
    </row>
    <row r="85" spans="2:13" x14ac:dyDescent="0.25">
      <c r="B85">
        <v>74</v>
      </c>
      <c r="C85" s="15">
        <f t="shared" si="13"/>
        <v>96609.015819432127</v>
      </c>
      <c r="D85" s="15">
        <f t="shared" si="11"/>
        <v>1420.7461681951111</v>
      </c>
      <c r="E85" s="15">
        <f t="shared" si="12"/>
        <v>885.58264501146118</v>
      </c>
      <c r="F85" s="15">
        <f t="shared" si="8"/>
        <v>593.34037215767898</v>
      </c>
      <c r="G85" s="15">
        <f t="shared" si="9"/>
        <v>535.16352318364989</v>
      </c>
      <c r="H85" s="8">
        <f t="shared" si="10"/>
        <v>1128.5038953413289</v>
      </c>
      <c r="I85" s="13">
        <v>11</v>
      </c>
      <c r="L85" s="15">
        <f t="shared" si="15"/>
        <v>76209.068742686708</v>
      </c>
      <c r="M85" s="15">
        <f t="shared" si="14"/>
        <v>51060.076057600105</v>
      </c>
    </row>
    <row r="86" spans="2:13" x14ac:dyDescent="0.25">
      <c r="B86">
        <v>75</v>
      </c>
      <c r="C86" s="15">
        <f t="shared" si="13"/>
        <v>96073.852296248471</v>
      </c>
      <c r="D86" s="15">
        <f t="shared" si="11"/>
        <v>1420.7461681951111</v>
      </c>
      <c r="E86" s="15">
        <f t="shared" si="12"/>
        <v>880.67697938227764</v>
      </c>
      <c r="F86" s="15">
        <f t="shared" si="8"/>
        <v>590.05357618612595</v>
      </c>
      <c r="G86" s="15">
        <f t="shared" si="9"/>
        <v>540.06918881283343</v>
      </c>
      <c r="H86" s="8">
        <f t="shared" si="10"/>
        <v>1130.1227649989594</v>
      </c>
      <c r="I86" s="13">
        <v>11</v>
      </c>
      <c r="L86" s="15">
        <f t="shared" si="15"/>
        <v>77089.745722068983</v>
      </c>
      <c r="M86" s="15">
        <f t="shared" si="14"/>
        <v>51650.12963378623</v>
      </c>
    </row>
    <row r="87" spans="2:13" x14ac:dyDescent="0.25">
      <c r="B87">
        <v>76</v>
      </c>
      <c r="C87" s="15">
        <f t="shared" si="13"/>
        <v>95533.783107435636</v>
      </c>
      <c r="D87" s="15">
        <f t="shared" si="11"/>
        <v>1420.7461681951111</v>
      </c>
      <c r="E87" s="15">
        <f t="shared" si="12"/>
        <v>875.72634515149332</v>
      </c>
      <c r="F87" s="15">
        <f t="shared" si="8"/>
        <v>586.73665125150046</v>
      </c>
      <c r="G87" s="15">
        <f t="shared" si="9"/>
        <v>545.01982304361775</v>
      </c>
      <c r="H87" s="8">
        <f t="shared" si="10"/>
        <v>1131.7564742951181</v>
      </c>
      <c r="I87" s="13">
        <v>11</v>
      </c>
      <c r="L87" s="15">
        <f t="shared" si="15"/>
        <v>77965.472067220471</v>
      </c>
      <c r="M87" s="15">
        <f t="shared" si="14"/>
        <v>52236.86628503773</v>
      </c>
    </row>
    <row r="88" spans="2:13" x14ac:dyDescent="0.25">
      <c r="B88">
        <v>77</v>
      </c>
      <c r="C88" s="15">
        <f t="shared" si="13"/>
        <v>94988.763284392015</v>
      </c>
      <c r="D88" s="15">
        <f t="shared" si="11"/>
        <v>1420.7461681951111</v>
      </c>
      <c r="E88" s="15">
        <f t="shared" si="12"/>
        <v>870.73033010692677</v>
      </c>
      <c r="F88" s="15">
        <f t="shared" si="8"/>
        <v>583.38932117164086</v>
      </c>
      <c r="G88" s="15">
        <f t="shared" si="9"/>
        <v>550.0158380881843</v>
      </c>
      <c r="H88" s="8">
        <f t="shared" si="10"/>
        <v>1133.4051592598253</v>
      </c>
      <c r="I88" s="13">
        <v>11</v>
      </c>
      <c r="L88" s="15">
        <f t="shared" si="15"/>
        <v>78836.202397327404</v>
      </c>
      <c r="M88" s="15">
        <f t="shared" si="14"/>
        <v>52820.255606209372</v>
      </c>
    </row>
    <row r="89" spans="2:13" x14ac:dyDescent="0.25">
      <c r="B89">
        <v>78</v>
      </c>
      <c r="C89" s="15">
        <f t="shared" si="13"/>
        <v>94438.747446303823</v>
      </c>
      <c r="D89" s="15">
        <f t="shared" si="11"/>
        <v>1420.7461681951111</v>
      </c>
      <c r="E89" s="15">
        <f t="shared" si="12"/>
        <v>865.68851825778506</v>
      </c>
      <c r="F89" s="15">
        <f t="shared" si="8"/>
        <v>580.01130723271592</v>
      </c>
      <c r="G89" s="15">
        <f t="shared" si="9"/>
        <v>555.057649937326</v>
      </c>
      <c r="H89" s="8">
        <f t="shared" si="10"/>
        <v>1135.0689571700418</v>
      </c>
      <c r="I89" s="13">
        <v>11</v>
      </c>
      <c r="L89" s="15">
        <f t="shared" si="15"/>
        <v>79701.890915585187</v>
      </c>
      <c r="M89" s="15">
        <f t="shared" si="14"/>
        <v>53400.266913442087</v>
      </c>
    </row>
    <row r="90" spans="2:13" x14ac:dyDescent="0.25">
      <c r="B90">
        <v>79</v>
      </c>
      <c r="C90" s="15">
        <f t="shared" si="13"/>
        <v>93883.689796366496</v>
      </c>
      <c r="D90" s="15">
        <f t="shared" si="11"/>
        <v>1420.7461681951111</v>
      </c>
      <c r="E90" s="15">
        <f t="shared" si="12"/>
        <v>860.60048980002625</v>
      </c>
      <c r="F90" s="15">
        <f t="shared" si="8"/>
        <v>576.60232816601751</v>
      </c>
      <c r="G90" s="15">
        <f t="shared" si="9"/>
        <v>560.14567839508481</v>
      </c>
      <c r="H90" s="8">
        <f t="shared" si="10"/>
        <v>1136.7480065611023</v>
      </c>
      <c r="I90" s="13">
        <v>11</v>
      </c>
      <c r="L90" s="15">
        <f t="shared" si="15"/>
        <v>80562.491405385212</v>
      </c>
      <c r="M90" s="15">
        <f t="shared" si="14"/>
        <v>53976.869241608103</v>
      </c>
    </row>
    <row r="91" spans="2:13" x14ac:dyDescent="0.25">
      <c r="B91">
        <v>80</v>
      </c>
      <c r="C91" s="15">
        <f t="shared" si="13"/>
        <v>93323.544117971411</v>
      </c>
      <c r="D91" s="15">
        <f t="shared" si="11"/>
        <v>1420.7461681951111</v>
      </c>
      <c r="E91" s="15">
        <f t="shared" si="12"/>
        <v>855.46582108140456</v>
      </c>
      <c r="F91" s="15">
        <f t="shared" si="8"/>
        <v>573.16210012454098</v>
      </c>
      <c r="G91" s="15">
        <f t="shared" si="9"/>
        <v>565.28034711370651</v>
      </c>
      <c r="H91" s="8">
        <f t="shared" si="10"/>
        <v>1138.4424472382475</v>
      </c>
      <c r="I91" s="13">
        <v>11</v>
      </c>
      <c r="L91" s="15">
        <f t="shared" si="15"/>
        <v>81417.95722646662</v>
      </c>
      <c r="M91" s="15">
        <f t="shared" si="14"/>
        <v>54550.031341732647</v>
      </c>
    </row>
    <row r="92" spans="2:13" x14ac:dyDescent="0.25">
      <c r="B92">
        <v>81</v>
      </c>
      <c r="C92" s="15">
        <f t="shared" si="13"/>
        <v>92758.263770857709</v>
      </c>
      <c r="D92" s="15">
        <f t="shared" si="11"/>
        <v>1420.7461681951111</v>
      </c>
      <c r="E92" s="15">
        <f t="shared" si="12"/>
        <v>850.2840845661957</v>
      </c>
      <c r="F92" s="15">
        <f t="shared" si="8"/>
        <v>569.69033665935103</v>
      </c>
      <c r="G92" s="15">
        <f t="shared" si="9"/>
        <v>570.46208362891537</v>
      </c>
      <c r="H92" s="8">
        <f t="shared" si="10"/>
        <v>1140.1524202882665</v>
      </c>
      <c r="I92" s="13">
        <v>11</v>
      </c>
      <c r="L92" s="15">
        <f t="shared" si="15"/>
        <v>82268.24131103282</v>
      </c>
      <c r="M92" s="15">
        <f t="shared" si="14"/>
        <v>55119.721678392001</v>
      </c>
    </row>
    <row r="93" spans="2:13" x14ac:dyDescent="0.25">
      <c r="B93">
        <v>82</v>
      </c>
      <c r="C93" s="15">
        <f t="shared" si="13"/>
        <v>92187.801687228799</v>
      </c>
      <c r="D93" s="15">
        <f t="shared" si="11"/>
        <v>1420.7461681951111</v>
      </c>
      <c r="E93" s="15">
        <f t="shared" si="12"/>
        <v>845.05484879959738</v>
      </c>
      <c r="F93" s="15">
        <f t="shared" si="8"/>
        <v>566.18674869573022</v>
      </c>
      <c r="G93" s="15">
        <f t="shared" si="9"/>
        <v>575.69131939551369</v>
      </c>
      <c r="H93" s="8">
        <f t="shared" si="10"/>
        <v>1141.8780680912439</v>
      </c>
      <c r="I93" s="13">
        <v>11</v>
      </c>
      <c r="L93" s="15">
        <f t="shared" si="15"/>
        <v>83113.296159832418</v>
      </c>
      <c r="M93" s="15">
        <f t="shared" si="14"/>
        <v>55685.908427087728</v>
      </c>
    </row>
    <row r="94" spans="2:13" x14ac:dyDescent="0.25">
      <c r="B94">
        <v>83</v>
      </c>
      <c r="C94" s="15">
        <f t="shared" si="13"/>
        <v>91612.110367833287</v>
      </c>
      <c r="D94" s="15">
        <f t="shared" si="11"/>
        <v>1420.7461681951111</v>
      </c>
      <c r="E94" s="15">
        <f t="shared" si="12"/>
        <v>839.77767837180511</v>
      </c>
      <c r="F94" s="15">
        <f t="shared" si="8"/>
        <v>562.6510445091094</v>
      </c>
      <c r="G94" s="15">
        <f t="shared" si="9"/>
        <v>580.96848982330596</v>
      </c>
      <c r="H94" s="8">
        <f t="shared" si="10"/>
        <v>1143.6195343324152</v>
      </c>
      <c r="I94" s="13">
        <v>11</v>
      </c>
      <c r="L94" s="15">
        <f t="shared" si="15"/>
        <v>83953.073838204218</v>
      </c>
      <c r="M94" s="15">
        <f t="shared" si="14"/>
        <v>56248.55947159684</v>
      </c>
    </row>
    <row r="95" spans="2:13" x14ac:dyDescent="0.25">
      <c r="B95">
        <v>84</v>
      </c>
      <c r="C95" s="15">
        <f t="shared" si="13"/>
        <v>91031.141878009978</v>
      </c>
      <c r="D95" s="15">
        <f t="shared" si="11"/>
        <v>1420.7461681951111</v>
      </c>
      <c r="E95" s="15">
        <f t="shared" si="12"/>
        <v>834.45213388175819</v>
      </c>
      <c r="F95" s="15">
        <f t="shared" si="8"/>
        <v>559.08292970077798</v>
      </c>
      <c r="G95" s="15">
        <f t="shared" si="9"/>
        <v>586.29403431335288</v>
      </c>
      <c r="H95" s="8">
        <f t="shared" si="10"/>
        <v>1145.3769640141309</v>
      </c>
      <c r="I95" s="13">
        <v>11</v>
      </c>
      <c r="L95" s="15">
        <f t="shared" si="15"/>
        <v>84787.525972085976</v>
      </c>
      <c r="M95" s="15">
        <f t="shared" si="14"/>
        <v>56807.64240129762</v>
      </c>
    </row>
    <row r="96" spans="2:13" x14ac:dyDescent="0.25">
      <c r="B96">
        <v>85</v>
      </c>
      <c r="C96" s="15">
        <f t="shared" si="13"/>
        <v>90444.847843696625</v>
      </c>
      <c r="D96" s="15">
        <f t="shared" si="11"/>
        <v>1420.7461681951111</v>
      </c>
      <c r="E96" s="15">
        <f t="shared" si="12"/>
        <v>829.07777190055242</v>
      </c>
      <c r="F96" s="15">
        <f t="shared" si="8"/>
        <v>555.48210717337008</v>
      </c>
      <c r="G96" s="15">
        <f t="shared" si="9"/>
        <v>591.66839629455865</v>
      </c>
      <c r="H96" s="8">
        <f t="shared" si="10"/>
        <v>1147.1505034679287</v>
      </c>
      <c r="I96" s="13">
        <v>11</v>
      </c>
      <c r="L96" s="15">
        <f t="shared" si="15"/>
        <v>85616.603743986532</v>
      </c>
      <c r="M96" s="15">
        <f t="shared" si="14"/>
        <v>57363.124508470988</v>
      </c>
    </row>
    <row r="97" spans="2:13" x14ac:dyDescent="0.25">
      <c r="B97">
        <v>86</v>
      </c>
      <c r="C97" s="15">
        <f t="shared" si="13"/>
        <v>89853.179447402072</v>
      </c>
      <c r="D97" s="15">
        <f t="shared" si="11"/>
        <v>1420.7461681951111</v>
      </c>
      <c r="E97" s="15">
        <f t="shared" si="12"/>
        <v>823.65414493451897</v>
      </c>
      <c r="F97" s="15">
        <f t="shared" si="8"/>
        <v>551.84827710612763</v>
      </c>
      <c r="G97" s="15">
        <f t="shared" si="9"/>
        <v>597.0920232605921</v>
      </c>
      <c r="H97" s="8">
        <f t="shared" si="10"/>
        <v>1148.9403003667198</v>
      </c>
      <c r="I97" s="13">
        <v>11</v>
      </c>
      <c r="L97" s="15">
        <f t="shared" si="15"/>
        <v>86440.257888921056</v>
      </c>
      <c r="M97" s="15">
        <f t="shared" si="14"/>
        <v>57914.972785577113</v>
      </c>
    </row>
    <row r="98" spans="2:13" x14ac:dyDescent="0.25">
      <c r="B98">
        <v>87</v>
      </c>
      <c r="C98" s="15">
        <f t="shared" si="13"/>
        <v>89256.087424141486</v>
      </c>
      <c r="D98" s="15">
        <f t="shared" si="11"/>
        <v>1420.7461681951111</v>
      </c>
      <c r="E98" s="15">
        <f t="shared" si="12"/>
        <v>818.18080138796358</v>
      </c>
      <c r="F98" s="15">
        <f t="shared" si="8"/>
        <v>548.18113692993552</v>
      </c>
      <c r="G98" s="15">
        <f t="shared" si="9"/>
        <v>602.56536680714748</v>
      </c>
      <c r="H98" s="8">
        <f t="shared" si="10"/>
        <v>1150.746503737083</v>
      </c>
      <c r="I98" s="13">
        <v>11</v>
      </c>
      <c r="L98" s="15">
        <f t="shared" si="15"/>
        <v>87258.43869030902</v>
      </c>
      <c r="M98" s="15">
        <f t="shared" si="14"/>
        <v>58463.153922507045</v>
      </c>
    </row>
    <row r="99" spans="2:13" x14ac:dyDescent="0.25">
      <c r="B99">
        <v>88</v>
      </c>
      <c r="C99" s="15">
        <f t="shared" si="13"/>
        <v>88653.522057334339</v>
      </c>
      <c r="D99" s="15">
        <f t="shared" si="11"/>
        <v>1420.7461681951111</v>
      </c>
      <c r="E99" s="15">
        <f t="shared" si="12"/>
        <v>812.65728552556482</v>
      </c>
      <c r="F99" s="15">
        <f t="shared" si="8"/>
        <v>544.48038130212842</v>
      </c>
      <c r="G99" s="15">
        <f t="shared" si="9"/>
        <v>608.08888266954625</v>
      </c>
      <c r="H99" s="8">
        <f t="shared" si="10"/>
        <v>1152.5692639716747</v>
      </c>
      <c r="I99" s="13">
        <v>11</v>
      </c>
      <c r="L99" s="15">
        <f t="shared" si="15"/>
        <v>88071.095975834585</v>
      </c>
      <c r="M99" s="15">
        <f t="shared" si="14"/>
        <v>59007.634303809173</v>
      </c>
    </row>
    <row r="100" spans="2:13" x14ac:dyDescent="0.25">
      <c r="B100">
        <v>89</v>
      </c>
      <c r="C100" s="15">
        <f t="shared" si="13"/>
        <v>88045.433174664795</v>
      </c>
      <c r="D100" s="15">
        <f t="shared" si="11"/>
        <v>1420.7461681951111</v>
      </c>
      <c r="E100" s="15">
        <f t="shared" si="12"/>
        <v>807.08313743442727</v>
      </c>
      <c r="F100" s="15">
        <f t="shared" si="8"/>
        <v>540.74570208106627</v>
      </c>
      <c r="G100" s="15">
        <f t="shared" si="9"/>
        <v>613.6630307606838</v>
      </c>
      <c r="H100" s="8">
        <f t="shared" si="10"/>
        <v>1154.40873284175</v>
      </c>
      <c r="I100" s="13">
        <v>11</v>
      </c>
      <c r="L100" s="15">
        <f t="shared" si="15"/>
        <v>88878.179113269012</v>
      </c>
      <c r="M100" s="15">
        <f t="shared" si="14"/>
        <v>59548.380005890242</v>
      </c>
    </row>
    <row r="101" spans="2:13" x14ac:dyDescent="0.25">
      <c r="B101">
        <v>90</v>
      </c>
      <c r="C101" s="15">
        <f t="shared" si="13"/>
        <v>87431.770143904112</v>
      </c>
      <c r="D101" s="15">
        <f t="shared" si="11"/>
        <v>1420.7461681951111</v>
      </c>
      <c r="E101" s="15">
        <f t="shared" si="12"/>
        <v>801.45789298578768</v>
      </c>
      <c r="F101" s="15">
        <f t="shared" si="8"/>
        <v>536.97678830047766</v>
      </c>
      <c r="G101" s="15">
        <f t="shared" si="9"/>
        <v>619.28827520932339</v>
      </c>
      <c r="H101" s="8">
        <f t="shared" si="10"/>
        <v>1156.2650635098012</v>
      </c>
      <c r="I101" s="13">
        <v>11</v>
      </c>
      <c r="L101" s="15">
        <f t="shared" si="15"/>
        <v>89679.637006254794</v>
      </c>
      <c r="M101" s="15">
        <f t="shared" si="14"/>
        <v>60085.356794190717</v>
      </c>
    </row>
    <row r="102" spans="2:13" x14ac:dyDescent="0.25">
      <c r="B102">
        <v>91</v>
      </c>
      <c r="C102" s="15">
        <f t="shared" si="13"/>
        <v>86812.481868694784</v>
      </c>
      <c r="D102" s="15">
        <f t="shared" si="11"/>
        <v>1420.7461681951111</v>
      </c>
      <c r="E102" s="15">
        <f t="shared" si="12"/>
        <v>795.78108379636888</v>
      </c>
      <c r="F102" s="15">
        <f t="shared" si="8"/>
        <v>533.17332614356712</v>
      </c>
      <c r="G102" s="15">
        <f t="shared" si="9"/>
        <v>624.96508439874219</v>
      </c>
      <c r="H102" s="8">
        <f t="shared" si="10"/>
        <v>1158.1384105423094</v>
      </c>
      <c r="I102" s="13">
        <v>11</v>
      </c>
      <c r="L102" s="15">
        <f t="shared" si="15"/>
        <v>90475.418090051156</v>
      </c>
      <c r="M102" s="15">
        <f t="shared" si="14"/>
        <v>60618.530120334282</v>
      </c>
    </row>
    <row r="103" spans="2:13" x14ac:dyDescent="0.25">
      <c r="B103">
        <v>92</v>
      </c>
      <c r="C103" s="15">
        <f t="shared" si="13"/>
        <v>86187.516784296036</v>
      </c>
      <c r="D103" s="15">
        <f t="shared" si="11"/>
        <v>1420.7461681951111</v>
      </c>
      <c r="E103" s="15">
        <f t="shared" si="12"/>
        <v>790.05223718938032</v>
      </c>
      <c r="F103" s="15">
        <f t="shared" si="8"/>
        <v>529.33499891688473</v>
      </c>
      <c r="G103" s="15">
        <f t="shared" si="9"/>
        <v>630.69393100573075</v>
      </c>
      <c r="H103" s="8">
        <f t="shared" si="10"/>
        <v>1160.0289299226156</v>
      </c>
      <c r="I103" s="13">
        <v>11</v>
      </c>
      <c r="L103" s="15">
        <f t="shared" si="15"/>
        <v>91265.470327240531</v>
      </c>
      <c r="M103" s="15">
        <f t="shared" si="14"/>
        <v>61147.865119251168</v>
      </c>
    </row>
    <row r="104" spans="2:13" x14ac:dyDescent="0.25">
      <c r="B104">
        <v>93</v>
      </c>
      <c r="C104" s="15">
        <f t="shared" si="13"/>
        <v>85556.822853290301</v>
      </c>
      <c r="D104" s="15">
        <f t="shared" si="11"/>
        <v>1420.7461681951111</v>
      </c>
      <c r="E104" s="15">
        <f t="shared" si="12"/>
        <v>784.27087615516109</v>
      </c>
      <c r="F104" s="15">
        <f t="shared" si="8"/>
        <v>525.46148702395783</v>
      </c>
      <c r="G104" s="15">
        <f t="shared" si="9"/>
        <v>636.47529203994998</v>
      </c>
      <c r="H104" s="8">
        <f t="shared" si="10"/>
        <v>1161.9367790639078</v>
      </c>
      <c r="I104" s="13">
        <v>11</v>
      </c>
      <c r="L104" s="15">
        <f t="shared" si="15"/>
        <v>92049.741203395693</v>
      </c>
      <c r="M104" s="15">
        <f t="shared" si="14"/>
        <v>61673.326606275128</v>
      </c>
    </row>
    <row r="105" spans="2:13" x14ac:dyDescent="0.25">
      <c r="B105">
        <v>94</v>
      </c>
      <c r="C105" s="15">
        <f t="shared" si="13"/>
        <v>84920.347561250353</v>
      </c>
      <c r="D105" s="15">
        <f t="shared" si="11"/>
        <v>1420.7461681951111</v>
      </c>
      <c r="E105" s="15">
        <f t="shared" si="12"/>
        <v>778.43651931146155</v>
      </c>
      <c r="F105" s="15">
        <f t="shared" si="8"/>
        <v>521.55246793867923</v>
      </c>
      <c r="G105" s="15">
        <f t="shared" si="9"/>
        <v>642.30964888364952</v>
      </c>
      <c r="H105" s="8">
        <f t="shared" si="10"/>
        <v>1163.8621168223287</v>
      </c>
      <c r="I105" s="13">
        <v>11</v>
      </c>
      <c r="L105" s="15">
        <f t="shared" si="15"/>
        <v>92828.177722707158</v>
      </c>
      <c r="M105" s="15">
        <f t="shared" si="14"/>
        <v>62194.879074213808</v>
      </c>
    </row>
    <row r="106" spans="2:13" x14ac:dyDescent="0.25">
      <c r="B106">
        <v>95</v>
      </c>
      <c r="C106" s="15">
        <f t="shared" si="13"/>
        <v>84278.037912366708</v>
      </c>
      <c r="D106" s="15">
        <f t="shared" si="11"/>
        <v>1420.7461681951111</v>
      </c>
      <c r="E106" s="15">
        <f t="shared" si="12"/>
        <v>772.54868086336148</v>
      </c>
      <c r="F106" s="15">
        <f t="shared" si="8"/>
        <v>517.60761617845219</v>
      </c>
      <c r="G106" s="15">
        <f t="shared" si="9"/>
        <v>648.19748733174958</v>
      </c>
      <c r="H106" s="8">
        <f t="shared" si="10"/>
        <v>1165.8051035102017</v>
      </c>
      <c r="I106" s="13">
        <v>11</v>
      </c>
      <c r="L106" s="15">
        <f t="shared" si="15"/>
        <v>93600.726403570516</v>
      </c>
      <c r="M106" s="15">
        <f t="shared" si="14"/>
        <v>62712.486690392259</v>
      </c>
    </row>
    <row r="107" spans="2:13" x14ac:dyDescent="0.25">
      <c r="B107">
        <v>96</v>
      </c>
      <c r="C107" s="15">
        <f t="shared" si="13"/>
        <v>83629.840425034956</v>
      </c>
      <c r="D107" s="15">
        <f t="shared" si="11"/>
        <v>1420.7461681951111</v>
      </c>
      <c r="E107" s="15">
        <f t="shared" si="12"/>
        <v>766.6068705628204</v>
      </c>
      <c r="F107" s="15">
        <f t="shared" si="8"/>
        <v>513.62660327708966</v>
      </c>
      <c r="G107" s="15">
        <f t="shared" si="9"/>
        <v>654.13929763229066</v>
      </c>
      <c r="H107" s="8">
        <f t="shared" si="10"/>
        <v>1167.7659009093804</v>
      </c>
      <c r="I107" s="13">
        <v>11</v>
      </c>
      <c r="L107" s="15">
        <f t="shared" si="15"/>
        <v>94367.333274133329</v>
      </c>
      <c r="M107" s="15">
        <f t="shared" si="14"/>
        <v>63226.113293669347</v>
      </c>
    </row>
    <row r="108" spans="2:13" x14ac:dyDescent="0.25">
      <c r="B108">
        <v>97</v>
      </c>
      <c r="C108" s="15">
        <f t="shared" si="13"/>
        <v>82975.701127402659</v>
      </c>
      <c r="D108" s="15">
        <f t="shared" si="11"/>
        <v>1420.7461681951111</v>
      </c>
      <c r="E108" s="15">
        <f t="shared" si="12"/>
        <v>760.61059366785776</v>
      </c>
      <c r="F108" s="15">
        <f t="shared" si="8"/>
        <v>509.60909775746467</v>
      </c>
      <c r="G108" s="15">
        <f t="shared" si="9"/>
        <v>660.13557452725331</v>
      </c>
      <c r="H108" s="8">
        <f t="shared" si="10"/>
        <v>1169.744672284718</v>
      </c>
      <c r="I108" s="13">
        <v>11</v>
      </c>
      <c r="L108" s="15">
        <f t="shared" si="15"/>
        <v>95127.943867801194</v>
      </c>
      <c r="M108" s="15">
        <f t="shared" si="14"/>
        <v>63735.722391426811</v>
      </c>
    </row>
    <row r="109" spans="2:13" x14ac:dyDescent="0.25">
      <c r="B109">
        <v>98</v>
      </c>
      <c r="C109" s="15">
        <f t="shared" si="13"/>
        <v>82315.5655528754</v>
      </c>
      <c r="D109" s="15">
        <f t="shared" si="11"/>
        <v>1420.7461681951111</v>
      </c>
      <c r="E109" s="15">
        <f t="shared" si="12"/>
        <v>754.55935090135779</v>
      </c>
      <c r="F109" s="15">
        <f t="shared" si="8"/>
        <v>505.55476510390969</v>
      </c>
      <c r="G109" s="15">
        <f t="shared" si="9"/>
        <v>666.18681729375328</v>
      </c>
      <c r="H109" s="8">
        <f t="shared" si="10"/>
        <v>1171.741582397663</v>
      </c>
      <c r="I109" s="13">
        <v>11</v>
      </c>
      <c r="L109" s="15">
        <f t="shared" si="15"/>
        <v>95882.50321870255</v>
      </c>
      <c r="M109" s="15">
        <f t="shared" si="14"/>
        <v>64241.277156530719</v>
      </c>
    </row>
    <row r="110" spans="2:13" x14ac:dyDescent="0.25">
      <c r="B110">
        <v>99</v>
      </c>
      <c r="C110" s="15">
        <f t="shared" si="13"/>
        <v>81649.378735581646</v>
      </c>
      <c r="D110" s="15">
        <f t="shared" si="11"/>
        <v>1420.7461681951111</v>
      </c>
      <c r="E110" s="15">
        <f t="shared" si="12"/>
        <v>748.45263840949838</v>
      </c>
      <c r="F110" s="15">
        <f t="shared" si="8"/>
        <v>501.46326773436385</v>
      </c>
      <c r="G110" s="15">
        <f t="shared" si="9"/>
        <v>672.29352978561269</v>
      </c>
      <c r="H110" s="8">
        <f t="shared" si="10"/>
        <v>1173.7567975199765</v>
      </c>
      <c r="I110" s="13">
        <v>11</v>
      </c>
      <c r="L110" s="15">
        <f t="shared" si="15"/>
        <v>96630.955857112043</v>
      </c>
      <c r="M110" s="15">
        <f t="shared" si="14"/>
        <v>64742.740424265081</v>
      </c>
    </row>
    <row r="111" spans="2:13" x14ac:dyDescent="0.25">
      <c r="B111">
        <v>100</v>
      </c>
      <c r="C111" s="15">
        <f t="shared" si="13"/>
        <v>80977.085205796029</v>
      </c>
      <c r="D111" s="15">
        <f t="shared" si="11"/>
        <v>1420.7461681951111</v>
      </c>
      <c r="E111" s="15">
        <f t="shared" si="12"/>
        <v>742.28994771979694</v>
      </c>
      <c r="F111" s="15">
        <f t="shared" si="8"/>
        <v>497.3342649722639</v>
      </c>
      <c r="G111" s="15">
        <f t="shared" si="9"/>
        <v>678.45622047531413</v>
      </c>
      <c r="H111" s="8">
        <f t="shared" si="10"/>
        <v>1175.790485447578</v>
      </c>
      <c r="I111" s="13">
        <v>11</v>
      </c>
      <c r="L111" s="15">
        <f t="shared" si="15"/>
        <v>97373.245804831837</v>
      </c>
      <c r="M111" s="15">
        <f t="shared" si="14"/>
        <v>65240.074689237343</v>
      </c>
    </row>
    <row r="112" spans="2:13" x14ac:dyDescent="0.25">
      <c r="B112">
        <v>101</v>
      </c>
      <c r="C112" s="15">
        <f t="shared" si="13"/>
        <v>80298.628985320713</v>
      </c>
      <c r="D112" s="15">
        <f t="shared" si="11"/>
        <v>1420.7461681951111</v>
      </c>
      <c r="E112" s="15">
        <f t="shared" si="12"/>
        <v>736.07076569877324</v>
      </c>
      <c r="F112" s="15">
        <f t="shared" si="8"/>
        <v>493.16741301817802</v>
      </c>
      <c r="G112" s="15">
        <f t="shared" si="9"/>
        <v>684.67540249633782</v>
      </c>
      <c r="H112" s="8">
        <f t="shared" si="10"/>
        <v>1177.8428155145159</v>
      </c>
      <c r="I112" s="13">
        <v>11</v>
      </c>
      <c r="L112" s="15">
        <f t="shared" si="15"/>
        <v>98109.316570530616</v>
      </c>
      <c r="M112" s="15">
        <f t="shared" si="14"/>
        <v>65733.242102255521</v>
      </c>
    </row>
    <row r="113" spans="2:13" x14ac:dyDescent="0.25">
      <c r="B113">
        <v>102</v>
      </c>
      <c r="C113" s="15">
        <f t="shared" si="13"/>
        <v>79613.953582824368</v>
      </c>
      <c r="D113" s="15">
        <f t="shared" si="11"/>
        <v>1420.7461681951111</v>
      </c>
      <c r="E113" s="15">
        <f t="shared" si="12"/>
        <v>729.79457450922337</v>
      </c>
      <c r="F113" s="15">
        <f t="shared" si="8"/>
        <v>488.96236492117959</v>
      </c>
      <c r="G113" s="15">
        <f t="shared" si="9"/>
        <v>690.9515936858877</v>
      </c>
      <c r="H113" s="8">
        <f t="shared" si="10"/>
        <v>1179.9139586070673</v>
      </c>
      <c r="I113" s="13">
        <v>11</v>
      </c>
      <c r="L113" s="15">
        <f t="shared" si="15"/>
        <v>98839.111145039846</v>
      </c>
      <c r="M113" s="15">
        <f t="shared" si="14"/>
        <v>66222.204467176707</v>
      </c>
    </row>
    <row r="114" spans="2:13" x14ac:dyDescent="0.25">
      <c r="B114">
        <v>103</v>
      </c>
      <c r="C114" s="15">
        <f t="shared" si="13"/>
        <v>78923.001989138487</v>
      </c>
      <c r="D114" s="15">
        <f t="shared" si="11"/>
        <v>1420.7461681951111</v>
      </c>
      <c r="E114" s="15">
        <f t="shared" si="12"/>
        <v>723.46085156710285</v>
      </c>
      <c r="F114" s="15">
        <f t="shared" si="8"/>
        <v>484.71877054995883</v>
      </c>
      <c r="G114" s="15">
        <f t="shared" si="9"/>
        <v>697.28531662800822</v>
      </c>
      <c r="H114" s="8">
        <f t="shared" si="10"/>
        <v>1182.004087177967</v>
      </c>
      <c r="I114" s="13">
        <v>11</v>
      </c>
      <c r="L114" s="15">
        <f t="shared" si="15"/>
        <v>99562.571996606945</v>
      </c>
      <c r="M114" s="15">
        <f t="shared" si="14"/>
        <v>66706.92323772666</v>
      </c>
    </row>
    <row r="115" spans="2:13" x14ac:dyDescent="0.25">
      <c r="B115">
        <v>104</v>
      </c>
      <c r="C115" s="15">
        <f t="shared" si="13"/>
        <v>78225.716672510476</v>
      </c>
      <c r="D115" s="15">
        <f t="shared" si="11"/>
        <v>1420.7461681951111</v>
      </c>
      <c r="E115" s="15">
        <f t="shared" si="12"/>
        <v>717.06906949801271</v>
      </c>
      <c r="F115" s="15">
        <f t="shared" si="8"/>
        <v>480.43627656366846</v>
      </c>
      <c r="G115" s="15">
        <f t="shared" si="9"/>
        <v>703.67709869709836</v>
      </c>
      <c r="H115" s="8">
        <f t="shared" si="10"/>
        <v>1184.1133752607668</v>
      </c>
      <c r="I115" s="13">
        <v>11</v>
      </c>
      <c r="L115" s="15">
        <f t="shared" si="15"/>
        <v>100279.64106610496</v>
      </c>
      <c r="M115" s="15">
        <f t="shared" si="14"/>
        <v>67187.359514290321</v>
      </c>
    </row>
    <row r="116" spans="2:13" x14ac:dyDescent="0.25">
      <c r="B116">
        <v>105</v>
      </c>
      <c r="C116" s="15">
        <f t="shared" si="13"/>
        <v>77522.039573813381</v>
      </c>
      <c r="D116" s="15">
        <f t="shared" si="11"/>
        <v>1420.7461681951111</v>
      </c>
      <c r="E116" s="15">
        <f t="shared" si="12"/>
        <v>710.61869609328937</v>
      </c>
      <c r="F116" s="15">
        <f t="shared" si="8"/>
        <v>476.11452638250381</v>
      </c>
      <c r="G116" s="15">
        <f t="shared" si="9"/>
        <v>710.1274721018217</v>
      </c>
      <c r="H116" s="8">
        <f t="shared" si="10"/>
        <v>1186.2419984843254</v>
      </c>
      <c r="I116" s="13">
        <v>11</v>
      </c>
      <c r="L116" s="15">
        <f t="shared" si="15"/>
        <v>100990.25976219824</v>
      </c>
      <c r="M116" s="15">
        <f t="shared" si="14"/>
        <v>67663.474040672823</v>
      </c>
    </row>
    <row r="117" spans="2:13" x14ac:dyDescent="0.25">
      <c r="B117">
        <v>106</v>
      </c>
      <c r="C117" s="15">
        <f t="shared" si="13"/>
        <v>76811.912101711554</v>
      </c>
      <c r="D117" s="15">
        <f t="shared" si="11"/>
        <v>1420.7461681951111</v>
      </c>
      <c r="E117" s="15">
        <f t="shared" si="12"/>
        <v>704.10919426568921</v>
      </c>
      <c r="F117" s="15">
        <f t="shared" si="8"/>
        <v>471.75316015801172</v>
      </c>
      <c r="G117" s="15">
        <f t="shared" si="9"/>
        <v>716.63697392942186</v>
      </c>
      <c r="H117" s="8">
        <f t="shared" si="10"/>
        <v>1188.3901340874336</v>
      </c>
      <c r="I117" s="13">
        <v>11</v>
      </c>
      <c r="L117" s="15">
        <f t="shared" si="15"/>
        <v>101694.36895646394</v>
      </c>
      <c r="M117" s="15">
        <f t="shared" si="14"/>
        <v>68135.227200830835</v>
      </c>
    </row>
    <row r="118" spans="2:13" x14ac:dyDescent="0.25">
      <c r="B118">
        <v>107</v>
      </c>
      <c r="C118" s="15">
        <f t="shared" si="13"/>
        <v>76095.275127782137</v>
      </c>
      <c r="D118" s="15">
        <f t="shared" si="11"/>
        <v>1420.7461681951111</v>
      </c>
      <c r="E118" s="15">
        <f t="shared" si="12"/>
        <v>697.54002200466959</v>
      </c>
      <c r="F118" s="15">
        <f t="shared" si="8"/>
        <v>467.35181474312856</v>
      </c>
      <c r="G118" s="15">
        <f t="shared" si="9"/>
        <v>723.20614619044147</v>
      </c>
      <c r="H118" s="8">
        <f t="shared" si="10"/>
        <v>1190.55796093357</v>
      </c>
      <c r="I118" s="13">
        <v>11</v>
      </c>
      <c r="L118" s="15">
        <f t="shared" si="15"/>
        <v>102391.90897846861</v>
      </c>
      <c r="M118" s="15">
        <f t="shared" si="14"/>
        <v>68602.579015573967</v>
      </c>
    </row>
    <row r="119" spans="2:13" x14ac:dyDescent="0.25">
      <c r="B119">
        <v>108</v>
      </c>
      <c r="C119" s="15">
        <f t="shared" si="13"/>
        <v>75372.068981591699</v>
      </c>
      <c r="D119" s="15">
        <f t="shared" si="11"/>
        <v>1420.7461681951111</v>
      </c>
      <c r="E119" s="15">
        <f t="shared" si="12"/>
        <v>690.91063233125726</v>
      </c>
      <c r="F119" s="15">
        <f t="shared" si="8"/>
        <v>462.91012366194229</v>
      </c>
      <c r="G119" s="15">
        <f t="shared" si="9"/>
        <v>729.83553586385381</v>
      </c>
      <c r="H119" s="8">
        <f t="shared" si="10"/>
        <v>1192.7456595257961</v>
      </c>
      <c r="I119" s="13">
        <v>11</v>
      </c>
      <c r="L119" s="15">
        <f t="shared" si="15"/>
        <v>103082.81961079987</v>
      </c>
      <c r="M119" s="15">
        <f t="shared" si="14"/>
        <v>69065.489139235913</v>
      </c>
    </row>
    <row r="120" spans="2:13" x14ac:dyDescent="0.25">
      <c r="B120">
        <v>109</v>
      </c>
      <c r="C120" s="15">
        <f t="shared" si="13"/>
        <v>74642.233445727848</v>
      </c>
      <c r="D120" s="15">
        <f t="shared" si="11"/>
        <v>1420.7461681951111</v>
      </c>
      <c r="E120" s="15">
        <f t="shared" si="12"/>
        <v>684.22047325250526</v>
      </c>
      <c r="F120" s="15">
        <f t="shared" si="8"/>
        <v>458.42771707917848</v>
      </c>
      <c r="G120" s="15">
        <f t="shared" si="9"/>
        <v>736.52569494260581</v>
      </c>
      <c r="H120" s="8">
        <f t="shared" si="10"/>
        <v>1194.9534120217843</v>
      </c>
      <c r="I120" s="13">
        <v>11</v>
      </c>
      <c r="L120" s="15">
        <f t="shared" si="15"/>
        <v>103767.04008405237</v>
      </c>
      <c r="M120" s="15">
        <f t="shared" si="14"/>
        <v>69523.916856315089</v>
      </c>
    </row>
    <row r="121" spans="2:13" x14ac:dyDescent="0.25">
      <c r="B121">
        <v>110</v>
      </c>
      <c r="C121" s="15">
        <f t="shared" si="13"/>
        <v>73905.707750785237</v>
      </c>
      <c r="D121" s="15">
        <f t="shared" si="11"/>
        <v>1420.7461681951111</v>
      </c>
      <c r="E121" s="15">
        <f t="shared" si="12"/>
        <v>677.4689877155314</v>
      </c>
      <c r="F121" s="15">
        <f t="shared" si="8"/>
        <v>453.90422176940598</v>
      </c>
      <c r="G121" s="15">
        <f t="shared" si="9"/>
        <v>743.27718047957967</v>
      </c>
      <c r="H121" s="8">
        <f t="shared" si="10"/>
        <v>1197.1814022489857</v>
      </c>
      <c r="I121" s="13">
        <v>11</v>
      </c>
      <c r="L121" s="15">
        <f t="shared" si="15"/>
        <v>104444.5090717679</v>
      </c>
      <c r="M121" s="15">
        <f t="shared" si="14"/>
        <v>69977.821078084497</v>
      </c>
    </row>
    <row r="122" spans="2:13" x14ac:dyDescent="0.25">
      <c r="B122">
        <v>111</v>
      </c>
      <c r="C122" s="15">
        <f t="shared" si="13"/>
        <v>73162.43057030566</v>
      </c>
      <c r="D122" s="15">
        <f t="shared" si="11"/>
        <v>1420.7461681951111</v>
      </c>
      <c r="E122" s="15">
        <f t="shared" si="12"/>
        <v>670.65561356113517</v>
      </c>
      <c r="F122" s="15">
        <f t="shared" si="8"/>
        <v>449.33926108596052</v>
      </c>
      <c r="G122" s="15">
        <f t="shared" si="9"/>
        <v>750.0905546339759</v>
      </c>
      <c r="H122" s="8">
        <f t="shared" si="10"/>
        <v>1199.4298157199364</v>
      </c>
      <c r="I122" s="13">
        <v>11</v>
      </c>
      <c r="L122" s="15">
        <f t="shared" si="15"/>
        <v>105115.16468532903</v>
      </c>
      <c r="M122" s="15">
        <f t="shared" si="14"/>
        <v>70427.160339170456</v>
      </c>
    </row>
    <row r="123" spans="2:13" x14ac:dyDescent="0.25">
      <c r="B123">
        <v>112</v>
      </c>
      <c r="C123" s="15">
        <f t="shared" si="13"/>
        <v>72412.340015671682</v>
      </c>
      <c r="D123" s="15">
        <f t="shared" si="11"/>
        <v>1420.7461681951111</v>
      </c>
      <c r="E123" s="15">
        <f t="shared" si="12"/>
        <v>663.77978347699047</v>
      </c>
      <c r="F123" s="15">
        <f t="shared" si="8"/>
        <v>444.73245492958358</v>
      </c>
      <c r="G123" s="15">
        <f t="shared" si="9"/>
        <v>756.96638471812059</v>
      </c>
      <c r="H123" s="8">
        <f t="shared" si="10"/>
        <v>1201.6988396477041</v>
      </c>
      <c r="I123" s="13">
        <v>11</v>
      </c>
      <c r="L123" s="15">
        <f t="shared" si="15"/>
        <v>105778.94446880602</v>
      </c>
      <c r="M123" s="15">
        <f t="shared" si="14"/>
        <v>70871.892794100044</v>
      </c>
    </row>
    <row r="124" spans="2:13" x14ac:dyDescent="0.25">
      <c r="B124">
        <v>113</v>
      </c>
      <c r="C124" s="15">
        <f t="shared" si="13"/>
        <v>71655.37363095356</v>
      </c>
      <c r="D124" s="15">
        <f t="shared" si="11"/>
        <v>1420.7461681951111</v>
      </c>
      <c r="E124" s="15">
        <f t="shared" si="12"/>
        <v>656.84092495040761</v>
      </c>
      <c r="F124" s="15">
        <f t="shared" si="8"/>
        <v>440.08341971677305</v>
      </c>
      <c r="G124" s="15">
        <f t="shared" si="9"/>
        <v>763.90524324470346</v>
      </c>
      <c r="H124" s="8">
        <f t="shared" si="10"/>
        <v>1203.9886629614766</v>
      </c>
      <c r="I124" s="13">
        <v>11</v>
      </c>
      <c r="L124" s="15">
        <f t="shared" si="15"/>
        <v>106435.78539375642</v>
      </c>
      <c r="M124" s="15">
        <f t="shared" si="14"/>
        <v>71311.976213816815</v>
      </c>
    </row>
    <row r="125" spans="2:13" x14ac:dyDescent="0.25">
      <c r="B125">
        <v>114</v>
      </c>
      <c r="C125" s="15">
        <f t="shared" si="13"/>
        <v>70891.468387708854</v>
      </c>
      <c r="D125" s="15">
        <f t="shared" si="11"/>
        <v>1420.7461681951111</v>
      </c>
      <c r="E125" s="15">
        <f t="shared" si="12"/>
        <v>649.8384602206645</v>
      </c>
      <c r="F125" s="15">
        <f t="shared" si="8"/>
        <v>435.39176834784519</v>
      </c>
      <c r="G125" s="15">
        <f t="shared" si="9"/>
        <v>770.90770797444657</v>
      </c>
      <c r="H125" s="8">
        <f t="shared" si="10"/>
        <v>1206.2994763222919</v>
      </c>
      <c r="I125" s="13">
        <v>11</v>
      </c>
      <c r="L125" s="15">
        <f t="shared" si="15"/>
        <v>107085.62385397709</v>
      </c>
      <c r="M125" s="15">
        <f t="shared" si="14"/>
        <v>71747.367982164666</v>
      </c>
    </row>
    <row r="126" spans="2:13" x14ac:dyDescent="0.25">
      <c r="B126">
        <v>115</v>
      </c>
      <c r="C126" s="15">
        <f t="shared" si="13"/>
        <v>70120.560679734408</v>
      </c>
      <c r="D126" s="15">
        <f t="shared" si="11"/>
        <v>1420.7461681951111</v>
      </c>
      <c r="E126" s="15">
        <f t="shared" si="12"/>
        <v>642.77180623089873</v>
      </c>
      <c r="F126" s="15">
        <f t="shared" si="8"/>
        <v>430.6571101747021</v>
      </c>
      <c r="G126" s="15">
        <f t="shared" si="9"/>
        <v>777.97436196421233</v>
      </c>
      <c r="H126" s="8">
        <f t="shared" si="10"/>
        <v>1208.6314721389144</v>
      </c>
      <c r="I126" s="13">
        <v>11</v>
      </c>
      <c r="L126" s="15">
        <f t="shared" si="15"/>
        <v>107728.39566020799</v>
      </c>
      <c r="M126" s="15">
        <f t="shared" si="14"/>
        <v>72178.025092339361</v>
      </c>
    </row>
    <row r="127" spans="2:13" x14ac:dyDescent="0.25">
      <c r="B127">
        <v>116</v>
      </c>
      <c r="C127" s="15">
        <f t="shared" si="13"/>
        <v>69342.586317770198</v>
      </c>
      <c r="D127" s="15">
        <f t="shared" si="11"/>
        <v>1420.7461681951111</v>
      </c>
      <c r="E127" s="15">
        <f t="shared" si="12"/>
        <v>635.6403745795601</v>
      </c>
      <c r="F127" s="15">
        <f t="shared" si="8"/>
        <v>425.87905096830525</v>
      </c>
      <c r="G127" s="15">
        <f t="shared" si="9"/>
        <v>785.10579361555097</v>
      </c>
      <c r="H127" s="8">
        <f t="shared" si="10"/>
        <v>1210.9848445838561</v>
      </c>
      <c r="I127" s="13">
        <v>11</v>
      </c>
      <c r="L127" s="15">
        <f t="shared" si="15"/>
        <v>108364.03603478754</v>
      </c>
      <c r="M127" s="15">
        <f t="shared" si="14"/>
        <v>72603.904143307664</v>
      </c>
    </row>
    <row r="128" spans="2:13" x14ac:dyDescent="0.25">
      <c r="B128">
        <v>117</v>
      </c>
      <c r="C128" s="15">
        <f t="shared" si="13"/>
        <v>68557.480524154642</v>
      </c>
      <c r="D128" s="15">
        <f t="shared" si="11"/>
        <v>1420.7461681951111</v>
      </c>
      <c r="E128" s="15">
        <f t="shared" si="12"/>
        <v>628.4435714714175</v>
      </c>
      <c r="F128" s="15">
        <f t="shared" si="8"/>
        <v>421.0571928858497</v>
      </c>
      <c r="G128" s="15">
        <f t="shared" si="9"/>
        <v>792.30259672369357</v>
      </c>
      <c r="H128" s="8">
        <f t="shared" si="10"/>
        <v>1213.3597896095432</v>
      </c>
      <c r="I128" s="13">
        <v>11</v>
      </c>
      <c r="L128" s="15">
        <f t="shared" si="15"/>
        <v>108992.47960625896</v>
      </c>
      <c r="M128" s="15">
        <f t="shared" si="14"/>
        <v>73024.961336193519</v>
      </c>
    </row>
    <row r="129" spans="2:13" x14ac:dyDescent="0.25">
      <c r="B129">
        <v>118</v>
      </c>
      <c r="C129" s="15">
        <f t="shared" si="13"/>
        <v>67765.177927430952</v>
      </c>
      <c r="D129" s="15">
        <f t="shared" si="11"/>
        <v>1420.7461681951111</v>
      </c>
      <c r="E129" s="15">
        <f t="shared" si="12"/>
        <v>621.18079766811707</v>
      </c>
      <c r="F129" s="15">
        <f t="shared" si="8"/>
        <v>416.19113443763837</v>
      </c>
      <c r="G129" s="15">
        <f t="shared" si="9"/>
        <v>799.565370526994</v>
      </c>
      <c r="H129" s="8">
        <f t="shared" si="10"/>
        <v>1215.7565049646323</v>
      </c>
      <c r="I129" s="13">
        <v>11</v>
      </c>
      <c r="L129" s="15">
        <f t="shared" si="15"/>
        <v>109613.66040392708</v>
      </c>
      <c r="M129" s="15">
        <f t="shared" si="14"/>
        <v>73441.152470631161</v>
      </c>
    </row>
    <row r="130" spans="2:13" x14ac:dyDescent="0.25">
      <c r="B130">
        <v>119</v>
      </c>
      <c r="C130" s="15">
        <f t="shared" si="13"/>
        <v>66965.612556903958</v>
      </c>
      <c r="D130" s="15">
        <f t="shared" si="11"/>
        <v>1420.7461681951111</v>
      </c>
      <c r="E130" s="15">
        <f t="shared" si="12"/>
        <v>613.8514484382863</v>
      </c>
      <c r="F130" s="15">
        <f t="shared" si="8"/>
        <v>411.28047045365179</v>
      </c>
      <c r="G130" s="15">
        <f t="shared" si="9"/>
        <v>806.89471975682477</v>
      </c>
      <c r="H130" s="8">
        <f t="shared" si="10"/>
        <v>1218.1751902104766</v>
      </c>
      <c r="I130" s="13">
        <v>11</v>
      </c>
      <c r="L130" s="15">
        <f t="shared" si="15"/>
        <v>110227.51185236537</v>
      </c>
      <c r="M130" s="15">
        <f t="shared" si="14"/>
        <v>73852.432941084815</v>
      </c>
    </row>
    <row r="131" spans="2:13" x14ac:dyDescent="0.25">
      <c r="B131">
        <v>120</v>
      </c>
      <c r="C131" s="15">
        <f t="shared" si="13"/>
        <v>66158.717837147138</v>
      </c>
      <c r="D131" s="15">
        <f t="shared" si="11"/>
        <v>1420.7461681951111</v>
      </c>
      <c r="E131" s="15">
        <f t="shared" si="12"/>
        <v>606.45491350718214</v>
      </c>
      <c r="F131" s="15">
        <f t="shared" si="8"/>
        <v>406.324792049812</v>
      </c>
      <c r="G131" s="15">
        <f t="shared" si="9"/>
        <v>814.29125468792893</v>
      </c>
      <c r="H131" s="8">
        <f t="shared" si="10"/>
        <v>1220.6160467377408</v>
      </c>
      <c r="I131" s="13">
        <v>11</v>
      </c>
      <c r="L131" s="15">
        <f t="shared" si="15"/>
        <v>110833.96676587255</v>
      </c>
      <c r="M131" s="15">
        <f t="shared" si="14"/>
        <v>74258.757733134626</v>
      </c>
    </row>
    <row r="132" spans="2:13" x14ac:dyDescent="0.25">
      <c r="B132">
        <v>121</v>
      </c>
      <c r="C132" s="15">
        <f t="shared" si="13"/>
        <v>65344.426582459208</v>
      </c>
      <c r="D132" s="15">
        <f t="shared" si="11"/>
        <v>1420.7461681951111</v>
      </c>
      <c r="E132" s="15">
        <f t="shared" si="12"/>
        <v>598.99057700587605</v>
      </c>
      <c r="F132" s="15">
        <f t="shared" si="8"/>
        <v>401.32368659393688</v>
      </c>
      <c r="G132" s="15">
        <f t="shared" si="9"/>
        <v>821.75559118923502</v>
      </c>
      <c r="H132" s="8">
        <f t="shared" si="10"/>
        <v>1223.0792777831718</v>
      </c>
      <c r="I132" s="13">
        <v>11</v>
      </c>
      <c r="L132" s="15">
        <f t="shared" si="15"/>
        <v>111432.95734287844</v>
      </c>
      <c r="M132" s="15">
        <f t="shared" si="14"/>
        <v>74660.081419728565</v>
      </c>
    </row>
    <row r="133" spans="2:13" x14ac:dyDescent="0.25">
      <c r="B133">
        <v>122</v>
      </c>
      <c r="C133" s="15">
        <f t="shared" si="13"/>
        <v>64522.670991269973</v>
      </c>
      <c r="D133" s="15">
        <f t="shared" si="11"/>
        <v>1420.7461681951111</v>
      </c>
      <c r="E133" s="15">
        <f t="shared" si="12"/>
        <v>591.45781741997473</v>
      </c>
      <c r="F133" s="15">
        <f t="shared" si="8"/>
        <v>396.27673767138305</v>
      </c>
      <c r="G133" s="15">
        <f t="shared" si="9"/>
        <v>829.28835077513634</v>
      </c>
      <c r="H133" s="8">
        <f t="shared" si="10"/>
        <v>1225.5650884465194</v>
      </c>
      <c r="I133" s="13">
        <v>11</v>
      </c>
      <c r="L133" s="15">
        <f t="shared" si="15"/>
        <v>112024.41516029841</v>
      </c>
      <c r="M133" s="15">
        <f t="shared" si="14"/>
        <v>75056.358157399955</v>
      </c>
    </row>
    <row r="134" spans="2:13" x14ac:dyDescent="0.25">
      <c r="B134">
        <v>123</v>
      </c>
      <c r="C134" s="15">
        <f t="shared" si="13"/>
        <v>63693.382640494834</v>
      </c>
      <c r="D134" s="15">
        <f t="shared" si="11"/>
        <v>1420.7461681951111</v>
      </c>
      <c r="E134" s="15">
        <f t="shared" si="12"/>
        <v>583.85600753786935</v>
      </c>
      <c r="F134" s="15">
        <f t="shared" si="8"/>
        <v>391.1835250503724</v>
      </c>
      <c r="G134" s="15">
        <f t="shared" si="9"/>
        <v>836.89016065724172</v>
      </c>
      <c r="H134" s="8">
        <f t="shared" si="10"/>
        <v>1228.073685707614</v>
      </c>
      <c r="I134" s="13">
        <v>11</v>
      </c>
      <c r="L134" s="15">
        <f t="shared" si="15"/>
        <v>112608.27116783627</v>
      </c>
      <c r="M134" s="15">
        <f t="shared" si="14"/>
        <v>75447.541682450334</v>
      </c>
    </row>
    <row r="135" spans="2:13" x14ac:dyDescent="0.25">
      <c r="B135">
        <v>124</v>
      </c>
      <c r="C135" s="15">
        <f t="shared" si="13"/>
        <v>62856.492479837594</v>
      </c>
      <c r="D135" s="15">
        <f t="shared" si="11"/>
        <v>1420.7461681951111</v>
      </c>
      <c r="E135" s="15">
        <f t="shared" si="12"/>
        <v>576.18451439851128</v>
      </c>
      <c r="F135" s="15">
        <f t="shared" si="8"/>
        <v>386.0436246470025</v>
      </c>
      <c r="G135" s="15">
        <f t="shared" si="9"/>
        <v>844.56165379659978</v>
      </c>
      <c r="H135" s="8">
        <f t="shared" si="10"/>
        <v>1230.6052784436024</v>
      </c>
      <c r="I135" s="13">
        <v>11</v>
      </c>
      <c r="L135" s="15">
        <f t="shared" si="15"/>
        <v>113184.45568223478</v>
      </c>
      <c r="M135" s="15">
        <f t="shared" si="14"/>
        <v>75833.585307097339</v>
      </c>
    </row>
    <row r="136" spans="2:13" x14ac:dyDescent="0.25">
      <c r="B136">
        <v>125</v>
      </c>
      <c r="C136" s="15">
        <f t="shared" si="13"/>
        <v>62011.930826040996</v>
      </c>
      <c r="D136" s="15">
        <f t="shared" si="11"/>
        <v>1420.7461681951111</v>
      </c>
      <c r="E136" s="15">
        <f t="shared" si="12"/>
        <v>568.44269923870911</v>
      </c>
      <c r="F136" s="15">
        <f t="shared" si="8"/>
        <v>380.85660848993507</v>
      </c>
      <c r="G136" s="15">
        <f t="shared" si="9"/>
        <v>852.30346895640196</v>
      </c>
      <c r="H136" s="8">
        <f t="shared" si="10"/>
        <v>1233.160077446337</v>
      </c>
      <c r="I136" s="13">
        <v>11</v>
      </c>
      <c r="L136" s="15">
        <f t="shared" si="15"/>
        <v>113752.8983814735</v>
      </c>
      <c r="M136" s="15">
        <f t="shared" si="14"/>
        <v>76214.441915587275</v>
      </c>
    </row>
    <row r="137" spans="2:13" x14ac:dyDescent="0.25">
      <c r="B137">
        <v>126</v>
      </c>
      <c r="C137" s="15">
        <f t="shared" si="13"/>
        <v>61159.627357084595</v>
      </c>
      <c r="D137" s="15">
        <f t="shared" si="11"/>
        <v>1420.7461681951111</v>
      </c>
      <c r="E137" s="15">
        <f t="shared" si="12"/>
        <v>560.62991743994212</v>
      </c>
      <c r="F137" s="15">
        <f t="shared" si="8"/>
        <v>375.62204468476119</v>
      </c>
      <c r="G137" s="15">
        <f t="shared" si="9"/>
        <v>860.11625075516895</v>
      </c>
      <c r="H137" s="8">
        <f t="shared" si="10"/>
        <v>1235.7382954399302</v>
      </c>
      <c r="I137" s="13">
        <v>11</v>
      </c>
      <c r="L137" s="15">
        <f t="shared" si="15"/>
        <v>114313.52829891344</v>
      </c>
      <c r="M137" s="15">
        <f t="shared" si="14"/>
        <v>76590.063960272033</v>
      </c>
    </row>
    <row r="138" spans="2:13" x14ac:dyDescent="0.25">
      <c r="B138">
        <v>127</v>
      </c>
      <c r="C138" s="15">
        <f t="shared" si="13"/>
        <v>60299.511106329424</v>
      </c>
      <c r="D138" s="15">
        <f t="shared" si="11"/>
        <v>1420.7461681951111</v>
      </c>
      <c r="E138" s="15">
        <f t="shared" si="12"/>
        <v>552.74551847468638</v>
      </c>
      <c r="F138" s="15">
        <f t="shared" si="8"/>
        <v>370.33949737803982</v>
      </c>
      <c r="G138" s="15">
        <f t="shared" si="9"/>
        <v>868.00064972042469</v>
      </c>
      <c r="H138" s="8">
        <f t="shared" si="10"/>
        <v>1238.3401470984645</v>
      </c>
      <c r="I138" s="13">
        <v>11</v>
      </c>
      <c r="L138" s="15">
        <f t="shared" si="15"/>
        <v>114866.27381738812</v>
      </c>
      <c r="M138" s="15">
        <f t="shared" si="14"/>
        <v>76960.403457650071</v>
      </c>
    </row>
    <row r="139" spans="2:13" x14ac:dyDescent="0.25">
      <c r="B139">
        <v>128</v>
      </c>
      <c r="C139" s="15">
        <f t="shared" si="13"/>
        <v>59431.510456609001</v>
      </c>
      <c r="D139" s="15">
        <f t="shared" si="11"/>
        <v>1420.7461681951111</v>
      </c>
      <c r="E139" s="15">
        <f t="shared" si="12"/>
        <v>544.78884585224921</v>
      </c>
      <c r="F139" s="15">
        <f t="shared" si="8"/>
        <v>365.00852672100694</v>
      </c>
      <c r="G139" s="15">
        <f t="shared" si="9"/>
        <v>875.95732234286186</v>
      </c>
      <c r="H139" s="8">
        <f t="shared" si="10"/>
        <v>1240.9658490638687</v>
      </c>
      <c r="I139" s="13">
        <v>11</v>
      </c>
      <c r="L139" s="15">
        <f t="shared" si="15"/>
        <v>115411.06266324037</v>
      </c>
      <c r="M139" s="15">
        <f t="shared" si="14"/>
        <v>77325.41198437108</v>
      </c>
    </row>
    <row r="140" spans="2:13" x14ac:dyDescent="0.25">
      <c r="B140">
        <v>129</v>
      </c>
      <c r="C140" s="15">
        <f t="shared" si="13"/>
        <v>58555.553134266142</v>
      </c>
      <c r="D140" s="15">
        <f t="shared" si="11"/>
        <v>1420.7461681951111</v>
      </c>
      <c r="E140" s="15">
        <f t="shared" si="12"/>
        <v>536.75923706410629</v>
      </c>
      <c r="F140" s="15">
        <f t="shared" ref="F140:F203" si="16">($E140*(1-$I$8/100))</f>
        <v>359.62868883295118</v>
      </c>
      <c r="G140" s="15">
        <f t="shared" ref="G140:G203" si="17">((IF(ROUND(E140, 2)=0,0,$D140-E140))*-1)*-1</f>
        <v>883.98693113100478</v>
      </c>
      <c r="H140" s="8">
        <f t="shared" ref="H140:H203" si="18">G140+F140</f>
        <v>1243.6156199639559</v>
      </c>
      <c r="I140" s="13">
        <v>11</v>
      </c>
      <c r="L140" s="15">
        <f t="shared" si="15"/>
        <v>115947.82190030448</v>
      </c>
      <c r="M140" s="15">
        <f t="shared" si="14"/>
        <v>77685.040673204028</v>
      </c>
    </row>
    <row r="141" spans="2:13" x14ac:dyDescent="0.25">
      <c r="B141">
        <v>130</v>
      </c>
      <c r="C141" s="15">
        <f t="shared" si="13"/>
        <v>57671.566203135138</v>
      </c>
      <c r="D141" s="15">
        <f t="shared" ref="D141:D204" si="19">IF(C141&gt;1, (PMT((($I141/100)/$I$5),$I$4*$I$5,$I$7,0,0))*(-1), "0.00")</f>
        <v>1420.7461681951111</v>
      </c>
      <c r="E141" s="15">
        <f t="shared" ref="E141:E204" si="20">$C141*(($I141/100)/$I$5)</f>
        <v>528.65602352873873</v>
      </c>
      <c r="F141" s="15">
        <f t="shared" si="16"/>
        <v>354.1995357642549</v>
      </c>
      <c r="G141" s="15">
        <f t="shared" si="17"/>
        <v>892.09014466637234</v>
      </c>
      <c r="H141" s="8">
        <f t="shared" si="18"/>
        <v>1246.2896804306272</v>
      </c>
      <c r="I141" s="13">
        <v>11</v>
      </c>
      <c r="L141" s="15">
        <f t="shared" si="15"/>
        <v>116476.47792383321</v>
      </c>
      <c r="M141" s="15">
        <f t="shared" si="14"/>
        <v>78039.240208968287</v>
      </c>
    </row>
    <row r="142" spans="2:13" x14ac:dyDescent="0.25">
      <c r="B142">
        <v>131</v>
      </c>
      <c r="C142" s="15">
        <f t="shared" ref="C142:C205" si="21">C141-G141</f>
        <v>56779.476058468768</v>
      </c>
      <c r="D142" s="15">
        <f t="shared" si="19"/>
        <v>1420.7461681951111</v>
      </c>
      <c r="E142" s="15">
        <f t="shared" si="20"/>
        <v>520.47853053596373</v>
      </c>
      <c r="F142" s="15">
        <f t="shared" si="16"/>
        <v>348.72061545909565</v>
      </c>
      <c r="G142" s="15">
        <f t="shared" si="17"/>
        <v>900.26763765914734</v>
      </c>
      <c r="H142" s="8">
        <f t="shared" si="18"/>
        <v>1248.9882531182429</v>
      </c>
      <c r="I142" s="13">
        <v>11</v>
      </c>
      <c r="L142" s="15">
        <f t="shared" si="15"/>
        <v>116996.95645436918</v>
      </c>
      <c r="M142" s="15">
        <f t="shared" ref="M142:M205" si="22">M141+F142</f>
        <v>78387.960824427384</v>
      </c>
    </row>
    <row r="143" spans="2:13" x14ac:dyDescent="0.25">
      <c r="B143">
        <v>132</v>
      </c>
      <c r="C143" s="15">
        <f t="shared" si="21"/>
        <v>55879.20842080962</v>
      </c>
      <c r="D143" s="15">
        <f t="shared" si="19"/>
        <v>1420.7461681951111</v>
      </c>
      <c r="E143" s="15">
        <f t="shared" si="20"/>
        <v>512.22607719075484</v>
      </c>
      <c r="F143" s="15">
        <f t="shared" si="16"/>
        <v>343.19147171780571</v>
      </c>
      <c r="G143" s="15">
        <f t="shared" si="17"/>
        <v>908.52009100435623</v>
      </c>
      <c r="H143" s="8">
        <f t="shared" si="18"/>
        <v>1251.7115627221619</v>
      </c>
      <c r="I143" s="13">
        <v>11</v>
      </c>
      <c r="L143" s="15">
        <f t="shared" ref="L143:L206" si="23">L142+E143</f>
        <v>117509.18253155994</v>
      </c>
      <c r="M143" s="15">
        <f t="shared" si="22"/>
        <v>78731.152296145185</v>
      </c>
    </row>
    <row r="144" spans="2:13" x14ac:dyDescent="0.25">
      <c r="B144">
        <v>133</v>
      </c>
      <c r="C144" s="15">
        <f t="shared" si="21"/>
        <v>54970.688329805263</v>
      </c>
      <c r="D144" s="15">
        <f t="shared" si="19"/>
        <v>1420.7461681951111</v>
      </c>
      <c r="E144" s="15">
        <f t="shared" si="20"/>
        <v>503.89797635654827</v>
      </c>
      <c r="F144" s="15">
        <f t="shared" si="16"/>
        <v>337.61164415888732</v>
      </c>
      <c r="G144" s="15">
        <f t="shared" si="17"/>
        <v>916.8481918385628</v>
      </c>
      <c r="H144" s="8">
        <f t="shared" si="18"/>
        <v>1254.4598359974502</v>
      </c>
      <c r="I144" s="13">
        <v>11</v>
      </c>
      <c r="L144" s="15">
        <f t="shared" si="23"/>
        <v>118013.08050791649</v>
      </c>
      <c r="M144" s="15">
        <f t="shared" si="22"/>
        <v>79068.763940304067</v>
      </c>
    </row>
    <row r="145" spans="2:13" x14ac:dyDescent="0.25">
      <c r="B145">
        <v>134</v>
      </c>
      <c r="C145" s="15">
        <f t="shared" si="21"/>
        <v>54053.840137966698</v>
      </c>
      <c r="D145" s="15">
        <f t="shared" si="19"/>
        <v>1420.7461681951111</v>
      </c>
      <c r="E145" s="15">
        <f t="shared" si="20"/>
        <v>495.49353459802808</v>
      </c>
      <c r="F145" s="15">
        <f t="shared" si="16"/>
        <v>331.98066818067878</v>
      </c>
      <c r="G145" s="15">
        <f t="shared" si="17"/>
        <v>925.25263359708299</v>
      </c>
      <c r="H145" s="8">
        <f t="shared" si="18"/>
        <v>1257.2333017777619</v>
      </c>
      <c r="I145" s="13">
        <v>11</v>
      </c>
      <c r="L145" s="15">
        <f t="shared" si="23"/>
        <v>118508.57404251452</v>
      </c>
      <c r="M145" s="15">
        <f t="shared" si="22"/>
        <v>79400.744608484747</v>
      </c>
    </row>
    <row r="146" spans="2:13" x14ac:dyDescent="0.25">
      <c r="B146">
        <v>135</v>
      </c>
      <c r="C146" s="15">
        <f t="shared" si="21"/>
        <v>53128.587504369614</v>
      </c>
      <c r="D146" s="15">
        <f t="shared" si="19"/>
        <v>1420.7461681951111</v>
      </c>
      <c r="E146" s="15">
        <f t="shared" si="20"/>
        <v>487.01205212338812</v>
      </c>
      <c r="F146" s="15">
        <f t="shared" si="16"/>
        <v>326.29807492267003</v>
      </c>
      <c r="G146" s="15">
        <f t="shared" si="17"/>
        <v>933.73411607172295</v>
      </c>
      <c r="H146" s="8">
        <f t="shared" si="18"/>
        <v>1260.032190994393</v>
      </c>
      <c r="I146" s="13">
        <v>11</v>
      </c>
      <c r="L146" s="15">
        <f t="shared" si="23"/>
        <v>118995.58609463791</v>
      </c>
      <c r="M146" s="15">
        <f t="shared" si="22"/>
        <v>79727.042683407417</v>
      </c>
    </row>
    <row r="147" spans="2:13" x14ac:dyDescent="0.25">
      <c r="B147">
        <v>136</v>
      </c>
      <c r="C147" s="15">
        <f t="shared" si="21"/>
        <v>52194.853388297888</v>
      </c>
      <c r="D147" s="15">
        <f t="shared" si="19"/>
        <v>1420.7461681951111</v>
      </c>
      <c r="E147" s="15">
        <f t="shared" si="20"/>
        <v>478.45282272606397</v>
      </c>
      <c r="F147" s="15">
        <f t="shared" si="16"/>
        <v>320.56339122646284</v>
      </c>
      <c r="G147" s="15">
        <f t="shared" si="17"/>
        <v>942.29334546904715</v>
      </c>
      <c r="H147" s="8">
        <f t="shared" si="18"/>
        <v>1262.8567366955099</v>
      </c>
      <c r="I147" s="13">
        <v>11</v>
      </c>
      <c r="L147" s="15">
        <f t="shared" si="23"/>
        <v>119474.03891736397</v>
      </c>
      <c r="M147" s="15">
        <f t="shared" si="22"/>
        <v>80047.606074633877</v>
      </c>
    </row>
    <row r="148" spans="2:13" x14ac:dyDescent="0.25">
      <c r="B148">
        <v>137</v>
      </c>
      <c r="C148" s="15">
        <f t="shared" si="21"/>
        <v>51252.560042828838</v>
      </c>
      <c r="D148" s="15">
        <f t="shared" si="19"/>
        <v>1420.7461681951111</v>
      </c>
      <c r="E148" s="15">
        <f t="shared" si="20"/>
        <v>469.81513372593099</v>
      </c>
      <c r="F148" s="15">
        <f t="shared" si="16"/>
        <v>314.77613959637375</v>
      </c>
      <c r="G148" s="15">
        <f t="shared" si="17"/>
        <v>950.93103446918008</v>
      </c>
      <c r="H148" s="8">
        <f t="shared" si="18"/>
        <v>1265.7071740655538</v>
      </c>
      <c r="I148" s="13">
        <v>11</v>
      </c>
      <c r="L148" s="15">
        <f t="shared" si="23"/>
        <v>119943.8540510899</v>
      </c>
      <c r="M148" s="15">
        <f t="shared" si="22"/>
        <v>80362.382214230252</v>
      </c>
    </row>
    <row r="149" spans="2:13" x14ac:dyDescent="0.25">
      <c r="B149">
        <v>138</v>
      </c>
      <c r="C149" s="15">
        <f t="shared" si="21"/>
        <v>50301.629008359661</v>
      </c>
      <c r="D149" s="15">
        <f t="shared" si="19"/>
        <v>1420.7461681951111</v>
      </c>
      <c r="E149" s="15">
        <f t="shared" si="20"/>
        <v>461.09826590996357</v>
      </c>
      <c r="F149" s="15">
        <f t="shared" si="16"/>
        <v>308.93583815967554</v>
      </c>
      <c r="G149" s="15">
        <f t="shared" si="17"/>
        <v>959.64790228514744</v>
      </c>
      <c r="H149" s="8">
        <f t="shared" si="18"/>
        <v>1268.583740444823</v>
      </c>
      <c r="I149" s="13">
        <v>11</v>
      </c>
      <c r="L149" s="15">
        <f t="shared" si="23"/>
        <v>120404.95231699987</v>
      </c>
      <c r="M149" s="15">
        <f t="shared" si="22"/>
        <v>80671.318052389921</v>
      </c>
    </row>
    <row r="150" spans="2:13" x14ac:dyDescent="0.25">
      <c r="B150">
        <v>139</v>
      </c>
      <c r="C150" s="15">
        <f t="shared" si="21"/>
        <v>49341.981106074512</v>
      </c>
      <c r="D150" s="15">
        <f t="shared" si="19"/>
        <v>1420.7461681951111</v>
      </c>
      <c r="E150" s="15">
        <f t="shared" si="20"/>
        <v>452.3014934723497</v>
      </c>
      <c r="F150" s="15">
        <f t="shared" si="16"/>
        <v>303.04200062647425</v>
      </c>
      <c r="G150" s="15">
        <f t="shared" si="17"/>
        <v>968.44467472276142</v>
      </c>
      <c r="H150" s="8">
        <f t="shared" si="18"/>
        <v>1271.4866753492356</v>
      </c>
      <c r="I150" s="13">
        <v>11</v>
      </c>
      <c r="L150" s="15">
        <f t="shared" si="23"/>
        <v>120857.25381047222</v>
      </c>
      <c r="M150" s="15">
        <f t="shared" si="22"/>
        <v>80974.360053016397</v>
      </c>
    </row>
    <row r="151" spans="2:13" x14ac:dyDescent="0.25">
      <c r="B151">
        <v>140</v>
      </c>
      <c r="C151" s="15">
        <f t="shared" si="21"/>
        <v>48373.536431351749</v>
      </c>
      <c r="D151" s="15">
        <f t="shared" si="19"/>
        <v>1420.7461681951111</v>
      </c>
      <c r="E151" s="15">
        <f t="shared" si="20"/>
        <v>443.42408395405772</v>
      </c>
      <c r="F151" s="15">
        <f t="shared" si="16"/>
        <v>297.09413624921865</v>
      </c>
      <c r="G151" s="15">
        <f t="shared" si="17"/>
        <v>977.32208424105329</v>
      </c>
      <c r="H151" s="8">
        <f t="shared" si="18"/>
        <v>1274.4162204902718</v>
      </c>
      <c r="I151" s="13">
        <v>11</v>
      </c>
      <c r="L151" s="15">
        <f t="shared" si="23"/>
        <v>121300.67789442628</v>
      </c>
      <c r="M151" s="15">
        <f t="shared" si="22"/>
        <v>81271.454189265613</v>
      </c>
    </row>
    <row r="152" spans="2:13" x14ac:dyDescent="0.25">
      <c r="B152">
        <v>141</v>
      </c>
      <c r="C152" s="15">
        <f t="shared" si="21"/>
        <v>47396.214347110697</v>
      </c>
      <c r="D152" s="15">
        <f t="shared" si="19"/>
        <v>1420.7461681951111</v>
      </c>
      <c r="E152" s="15">
        <f t="shared" si="20"/>
        <v>434.46529818184808</v>
      </c>
      <c r="F152" s="15">
        <f t="shared" si="16"/>
        <v>291.09174978183819</v>
      </c>
      <c r="G152" s="15">
        <f t="shared" si="17"/>
        <v>986.28087001326298</v>
      </c>
      <c r="H152" s="8">
        <f t="shared" si="18"/>
        <v>1277.3726197951012</v>
      </c>
      <c r="I152" s="13">
        <v>11</v>
      </c>
      <c r="L152" s="15">
        <f t="shared" si="23"/>
        <v>121735.14319260813</v>
      </c>
      <c r="M152" s="15">
        <f t="shared" si="22"/>
        <v>81562.545939047457</v>
      </c>
    </row>
    <row r="153" spans="2:13" x14ac:dyDescent="0.25">
      <c r="B153">
        <v>142</v>
      </c>
      <c r="C153" s="15">
        <f t="shared" si="21"/>
        <v>46409.933477097431</v>
      </c>
      <c r="D153" s="15">
        <f t="shared" si="19"/>
        <v>1420.7461681951111</v>
      </c>
      <c r="E153" s="15">
        <f t="shared" si="20"/>
        <v>425.42439020672646</v>
      </c>
      <c r="F153" s="15">
        <f t="shared" si="16"/>
        <v>285.03434143850671</v>
      </c>
      <c r="G153" s="15">
        <f t="shared" si="17"/>
        <v>995.32177798838461</v>
      </c>
      <c r="H153" s="8">
        <f t="shared" si="18"/>
        <v>1280.3561194268914</v>
      </c>
      <c r="I153" s="13">
        <v>11</v>
      </c>
      <c r="L153" s="15">
        <f t="shared" si="23"/>
        <v>122160.56758281485</v>
      </c>
      <c r="M153" s="15">
        <f t="shared" si="22"/>
        <v>81847.58028048597</v>
      </c>
    </row>
    <row r="154" spans="2:13" x14ac:dyDescent="0.25">
      <c r="B154">
        <v>143</v>
      </c>
      <c r="C154" s="15">
        <f t="shared" si="21"/>
        <v>45414.611699109046</v>
      </c>
      <c r="D154" s="15">
        <f t="shared" si="19"/>
        <v>1420.7461681951111</v>
      </c>
      <c r="E154" s="15">
        <f t="shared" si="20"/>
        <v>416.30060724183295</v>
      </c>
      <c r="F154" s="15">
        <f t="shared" si="16"/>
        <v>278.92140685202804</v>
      </c>
      <c r="G154" s="15">
        <f t="shared" si="17"/>
        <v>1004.4455609532781</v>
      </c>
      <c r="H154" s="8">
        <f t="shared" si="18"/>
        <v>1283.3669678053061</v>
      </c>
      <c r="I154" s="13">
        <v>11</v>
      </c>
      <c r="L154" s="15">
        <f t="shared" si="23"/>
        <v>122576.86819005669</v>
      </c>
      <c r="M154" s="15">
        <f t="shared" si="22"/>
        <v>82126.501687337994</v>
      </c>
    </row>
    <row r="155" spans="2:13" x14ac:dyDescent="0.25">
      <c r="B155">
        <v>144</v>
      </c>
      <c r="C155" s="15">
        <f t="shared" si="21"/>
        <v>44410.166138155764</v>
      </c>
      <c r="D155" s="15">
        <f t="shared" si="19"/>
        <v>1420.7461681951111</v>
      </c>
      <c r="E155" s="15">
        <f t="shared" si="20"/>
        <v>407.09318959976116</v>
      </c>
      <c r="F155" s="15">
        <f t="shared" si="16"/>
        <v>272.75243703183997</v>
      </c>
      <c r="G155" s="15">
        <f t="shared" si="17"/>
        <v>1013.6529785953499</v>
      </c>
      <c r="H155" s="8">
        <f t="shared" si="18"/>
        <v>1286.4054156271898</v>
      </c>
      <c r="I155" s="13">
        <v>11</v>
      </c>
      <c r="L155" s="15">
        <f t="shared" si="23"/>
        <v>122983.96137965645</v>
      </c>
      <c r="M155" s="15">
        <f t="shared" si="22"/>
        <v>82399.254124369836</v>
      </c>
    </row>
    <row r="156" spans="2:13" x14ac:dyDescent="0.25">
      <c r="B156">
        <v>145</v>
      </c>
      <c r="C156" s="15">
        <f t="shared" si="21"/>
        <v>43396.513159560418</v>
      </c>
      <c r="D156" s="15">
        <f t="shared" si="19"/>
        <v>1420.7461681951111</v>
      </c>
      <c r="E156" s="15">
        <f t="shared" si="20"/>
        <v>397.80137062930385</v>
      </c>
      <c r="F156" s="15">
        <f t="shared" si="16"/>
        <v>266.52691832163356</v>
      </c>
      <c r="G156" s="15">
        <f t="shared" si="17"/>
        <v>1022.9447975658072</v>
      </c>
      <c r="H156" s="8">
        <f t="shared" si="18"/>
        <v>1289.4717158874407</v>
      </c>
      <c r="I156" s="13">
        <v>11</v>
      </c>
      <c r="L156" s="15">
        <f t="shared" si="23"/>
        <v>123381.76275028575</v>
      </c>
      <c r="M156" s="15">
        <f t="shared" si="22"/>
        <v>82665.781042691466</v>
      </c>
    </row>
    <row r="157" spans="2:13" x14ac:dyDescent="0.25">
      <c r="B157">
        <v>146</v>
      </c>
      <c r="C157" s="15">
        <f t="shared" si="21"/>
        <v>42373.568361994614</v>
      </c>
      <c r="D157" s="15">
        <f t="shared" si="19"/>
        <v>1420.7461681951111</v>
      </c>
      <c r="E157" s="15">
        <f t="shared" si="20"/>
        <v>388.42437665161731</v>
      </c>
      <c r="F157" s="15">
        <f t="shared" si="16"/>
        <v>260.24433235658358</v>
      </c>
      <c r="G157" s="15">
        <f t="shared" si="17"/>
        <v>1032.3217915434939</v>
      </c>
      <c r="H157" s="8">
        <f t="shared" si="18"/>
        <v>1292.5661239000774</v>
      </c>
      <c r="I157" s="13">
        <v>11</v>
      </c>
      <c r="L157" s="15">
        <f t="shared" si="23"/>
        <v>123770.18712693737</v>
      </c>
      <c r="M157" s="15">
        <f t="shared" si="22"/>
        <v>82926.025375048048</v>
      </c>
    </row>
    <row r="158" spans="2:13" x14ac:dyDescent="0.25">
      <c r="B158">
        <v>147</v>
      </c>
      <c r="C158" s="15">
        <f t="shared" si="21"/>
        <v>41341.24657045112</v>
      </c>
      <c r="D158" s="15">
        <f t="shared" si="19"/>
        <v>1420.7461681951111</v>
      </c>
      <c r="E158" s="15">
        <f t="shared" si="20"/>
        <v>378.96142689580194</v>
      </c>
      <c r="F158" s="15">
        <f t="shared" si="16"/>
        <v>253.90415602018726</v>
      </c>
      <c r="G158" s="15">
        <f t="shared" si="17"/>
        <v>1041.7847412993092</v>
      </c>
      <c r="H158" s="8">
        <f t="shared" si="18"/>
        <v>1295.6888973194964</v>
      </c>
      <c r="I158" s="13">
        <v>11</v>
      </c>
      <c r="L158" s="15">
        <f t="shared" si="23"/>
        <v>124149.14855383316</v>
      </c>
      <c r="M158" s="15">
        <f t="shared" si="22"/>
        <v>83179.929531068236</v>
      </c>
    </row>
    <row r="159" spans="2:13" x14ac:dyDescent="0.25">
      <c r="B159">
        <v>148</v>
      </c>
      <c r="C159" s="15">
        <f t="shared" si="21"/>
        <v>40299.461829151813</v>
      </c>
      <c r="D159" s="15">
        <f t="shared" si="19"/>
        <v>1420.7461681951111</v>
      </c>
      <c r="E159" s="15">
        <f t="shared" si="20"/>
        <v>369.41173343389164</v>
      </c>
      <c r="F159" s="15">
        <f t="shared" si="16"/>
        <v>247.50586140070737</v>
      </c>
      <c r="G159" s="15">
        <f t="shared" si="17"/>
        <v>1051.3344347612194</v>
      </c>
      <c r="H159" s="8">
        <f t="shared" si="18"/>
        <v>1298.8402961619267</v>
      </c>
      <c r="I159" s="13">
        <v>11</v>
      </c>
      <c r="L159" s="15">
        <f t="shared" si="23"/>
        <v>124518.56028726706</v>
      </c>
      <c r="M159" s="15">
        <f t="shared" si="22"/>
        <v>83427.435392468949</v>
      </c>
    </row>
    <row r="160" spans="2:13" x14ac:dyDescent="0.25">
      <c r="B160">
        <v>149</v>
      </c>
      <c r="C160" s="15">
        <f t="shared" si="21"/>
        <v>39248.127394390591</v>
      </c>
      <c r="D160" s="15">
        <f t="shared" si="19"/>
        <v>1420.7461681951111</v>
      </c>
      <c r="E160" s="15">
        <f t="shared" si="20"/>
        <v>359.77450111524706</v>
      </c>
      <c r="F160" s="15">
        <f t="shared" si="16"/>
        <v>241.04891574721552</v>
      </c>
      <c r="G160" s="15">
        <f t="shared" si="17"/>
        <v>1060.9716670798639</v>
      </c>
      <c r="H160" s="8">
        <f t="shared" si="18"/>
        <v>1302.0205828270794</v>
      </c>
      <c r="I160" s="13">
        <v>11</v>
      </c>
      <c r="L160" s="15">
        <f t="shared" si="23"/>
        <v>124878.3347883823</v>
      </c>
      <c r="M160" s="15">
        <f t="shared" si="22"/>
        <v>83668.484308216168</v>
      </c>
    </row>
    <row r="161" spans="2:13" x14ac:dyDescent="0.25">
      <c r="B161">
        <v>150</v>
      </c>
      <c r="C161" s="15">
        <f t="shared" si="21"/>
        <v>38187.155727310725</v>
      </c>
      <c r="D161" s="15">
        <f t="shared" si="19"/>
        <v>1420.7461681951111</v>
      </c>
      <c r="E161" s="15">
        <f t="shared" si="20"/>
        <v>350.04892750034833</v>
      </c>
      <c r="F161" s="15">
        <f t="shared" si="16"/>
        <v>234.53278142523337</v>
      </c>
      <c r="G161" s="15">
        <f t="shared" si="17"/>
        <v>1070.6972406947627</v>
      </c>
      <c r="H161" s="8">
        <f t="shared" si="18"/>
        <v>1305.2300221199962</v>
      </c>
      <c r="I161" s="13">
        <v>11</v>
      </c>
      <c r="L161" s="15">
        <f t="shared" si="23"/>
        <v>125228.38371588265</v>
      </c>
      <c r="M161" s="15">
        <f t="shared" si="22"/>
        <v>83903.017089641406</v>
      </c>
    </row>
    <row r="162" spans="2:13" x14ac:dyDescent="0.25">
      <c r="B162">
        <v>151</v>
      </c>
      <c r="C162" s="15">
        <f t="shared" si="21"/>
        <v>37116.458486615964</v>
      </c>
      <c r="D162" s="15">
        <f t="shared" si="19"/>
        <v>1420.7461681951111</v>
      </c>
      <c r="E162" s="15">
        <f t="shared" si="20"/>
        <v>340.23420279397965</v>
      </c>
      <c r="F162" s="15">
        <f t="shared" si="16"/>
        <v>227.95691587196634</v>
      </c>
      <c r="G162" s="15">
        <f t="shared" si="17"/>
        <v>1080.5119654011314</v>
      </c>
      <c r="H162" s="8">
        <f t="shared" si="18"/>
        <v>1308.4688812730978</v>
      </c>
      <c r="I162" s="13">
        <v>11</v>
      </c>
      <c r="L162" s="15">
        <f t="shared" si="23"/>
        <v>125568.61791867662</v>
      </c>
      <c r="M162" s="15">
        <f t="shared" si="22"/>
        <v>84130.974005513373</v>
      </c>
    </row>
    <row r="163" spans="2:13" x14ac:dyDescent="0.25">
      <c r="B163">
        <v>152</v>
      </c>
      <c r="C163" s="15">
        <f t="shared" si="21"/>
        <v>36035.946521214835</v>
      </c>
      <c r="D163" s="15">
        <f t="shared" si="19"/>
        <v>1420.7461681951111</v>
      </c>
      <c r="E163" s="15">
        <f t="shared" si="20"/>
        <v>330.32950977780268</v>
      </c>
      <c r="F163" s="15">
        <f t="shared" si="16"/>
        <v>221.32077155112776</v>
      </c>
      <c r="G163" s="15">
        <f t="shared" si="17"/>
        <v>1090.4166584173083</v>
      </c>
      <c r="H163" s="8">
        <f t="shared" si="18"/>
        <v>1311.7374299684361</v>
      </c>
      <c r="I163" s="13">
        <v>11</v>
      </c>
      <c r="L163" s="15">
        <f t="shared" si="23"/>
        <v>125898.94742845443</v>
      </c>
      <c r="M163" s="15">
        <f t="shared" si="22"/>
        <v>84352.294777064497</v>
      </c>
    </row>
    <row r="164" spans="2:13" x14ac:dyDescent="0.25">
      <c r="B164">
        <v>153</v>
      </c>
      <c r="C164" s="15">
        <f t="shared" si="21"/>
        <v>34945.529862797528</v>
      </c>
      <c r="D164" s="15">
        <f t="shared" si="19"/>
        <v>1420.7461681951111</v>
      </c>
      <c r="E164" s="15">
        <f t="shared" si="20"/>
        <v>320.33402374231065</v>
      </c>
      <c r="F164" s="15">
        <f t="shared" si="16"/>
        <v>214.62379590734812</v>
      </c>
      <c r="G164" s="15">
        <f t="shared" si="17"/>
        <v>1100.4121444528005</v>
      </c>
      <c r="H164" s="8">
        <f t="shared" si="18"/>
        <v>1315.0359403601485</v>
      </c>
      <c r="I164" s="13">
        <v>11</v>
      </c>
      <c r="L164" s="15">
        <f t="shared" si="23"/>
        <v>126219.28145219674</v>
      </c>
      <c r="M164" s="15">
        <f t="shared" si="22"/>
        <v>84566.918572971845</v>
      </c>
    </row>
    <row r="165" spans="2:13" x14ac:dyDescent="0.25">
      <c r="B165">
        <v>154</v>
      </c>
      <c r="C165" s="15">
        <f t="shared" si="21"/>
        <v>33845.117718344729</v>
      </c>
      <c r="D165" s="15">
        <f t="shared" si="19"/>
        <v>1420.7461681951111</v>
      </c>
      <c r="E165" s="15">
        <f t="shared" si="20"/>
        <v>310.24691241816004</v>
      </c>
      <c r="F165" s="15">
        <f t="shared" si="16"/>
        <v>207.8654313201672</v>
      </c>
      <c r="G165" s="15">
        <f t="shared" si="17"/>
        <v>1110.499255776951</v>
      </c>
      <c r="H165" s="8">
        <f t="shared" si="18"/>
        <v>1318.3646870971183</v>
      </c>
      <c r="I165" s="13">
        <v>11</v>
      </c>
      <c r="L165" s="15">
        <f t="shared" si="23"/>
        <v>126529.5283646149</v>
      </c>
      <c r="M165" s="15">
        <f t="shared" si="22"/>
        <v>84774.784004292014</v>
      </c>
    </row>
    <row r="166" spans="2:13" x14ac:dyDescent="0.25">
      <c r="B166">
        <v>155</v>
      </c>
      <c r="C166" s="15">
        <f t="shared" si="21"/>
        <v>32734.618462567778</v>
      </c>
      <c r="D166" s="15">
        <f t="shared" si="19"/>
        <v>1420.7461681951111</v>
      </c>
      <c r="E166" s="15">
        <f t="shared" si="20"/>
        <v>300.06733590687128</v>
      </c>
      <c r="F166" s="15">
        <f t="shared" si="16"/>
        <v>201.04511505760374</v>
      </c>
      <c r="G166" s="15">
        <f t="shared" si="17"/>
        <v>1120.6788322882398</v>
      </c>
      <c r="H166" s="8">
        <f t="shared" si="18"/>
        <v>1321.7239473458435</v>
      </c>
      <c r="I166" s="13">
        <v>11</v>
      </c>
      <c r="L166" s="15">
        <f t="shared" si="23"/>
        <v>126829.59570052178</v>
      </c>
      <c r="M166" s="15">
        <f t="shared" si="22"/>
        <v>84975.829119349612</v>
      </c>
    </row>
    <row r="167" spans="2:13" x14ac:dyDescent="0.25">
      <c r="B167">
        <v>156</v>
      </c>
      <c r="C167" s="15">
        <f t="shared" si="21"/>
        <v>31613.939630279539</v>
      </c>
      <c r="D167" s="15">
        <f t="shared" si="19"/>
        <v>1420.7461681951111</v>
      </c>
      <c r="E167" s="15">
        <f t="shared" si="20"/>
        <v>289.79444661089576</v>
      </c>
      <c r="F167" s="15">
        <f t="shared" si="16"/>
        <v>194.16227922930014</v>
      </c>
      <c r="G167" s="15">
        <f t="shared" si="17"/>
        <v>1130.9517215842152</v>
      </c>
      <c r="H167" s="8">
        <f t="shared" si="18"/>
        <v>1325.1140008135153</v>
      </c>
      <c r="I167" s="13">
        <v>11</v>
      </c>
      <c r="L167" s="15">
        <f t="shared" si="23"/>
        <v>127119.39014713267</v>
      </c>
      <c r="M167" s="15">
        <f t="shared" si="22"/>
        <v>85169.991398578917</v>
      </c>
    </row>
    <row r="168" spans="2:13" x14ac:dyDescent="0.25">
      <c r="B168">
        <v>157</v>
      </c>
      <c r="C168" s="15">
        <f t="shared" si="21"/>
        <v>30482.987908695322</v>
      </c>
      <c r="D168" s="15">
        <f t="shared" si="19"/>
        <v>1420.7461681951111</v>
      </c>
      <c r="E168" s="15">
        <f t="shared" si="20"/>
        <v>279.42738916304046</v>
      </c>
      <c r="F168" s="15">
        <f t="shared" si="16"/>
        <v>187.2163507392371</v>
      </c>
      <c r="G168" s="15">
        <f t="shared" si="17"/>
        <v>1141.3187790320706</v>
      </c>
      <c r="H168" s="8">
        <f t="shared" si="18"/>
        <v>1328.5351297713078</v>
      </c>
      <c r="I168" s="13">
        <v>11</v>
      </c>
      <c r="L168" s="15">
        <f t="shared" si="23"/>
        <v>127398.81753629571</v>
      </c>
      <c r="M168" s="15">
        <f t="shared" si="22"/>
        <v>85357.207749318157</v>
      </c>
    </row>
    <row r="169" spans="2:13" x14ac:dyDescent="0.25">
      <c r="B169">
        <v>158</v>
      </c>
      <c r="C169" s="15">
        <f t="shared" si="21"/>
        <v>29341.669129663253</v>
      </c>
      <c r="D169" s="15">
        <f t="shared" si="19"/>
        <v>1420.7461681951111</v>
      </c>
      <c r="E169" s="15">
        <f t="shared" si="20"/>
        <v>268.96530035524648</v>
      </c>
      <c r="F169" s="15">
        <f t="shared" si="16"/>
        <v>180.20675123801513</v>
      </c>
      <c r="G169" s="15">
        <f t="shared" si="17"/>
        <v>1151.7808678398646</v>
      </c>
      <c r="H169" s="8">
        <f t="shared" si="18"/>
        <v>1331.9876190778798</v>
      </c>
      <c r="I169" s="13">
        <v>11</v>
      </c>
      <c r="L169" s="15">
        <f t="shared" si="23"/>
        <v>127667.78283665096</v>
      </c>
      <c r="M169" s="15">
        <f t="shared" si="22"/>
        <v>85537.414500556173</v>
      </c>
    </row>
    <row r="170" spans="2:13" x14ac:dyDescent="0.25">
      <c r="B170">
        <v>159</v>
      </c>
      <c r="C170" s="15">
        <f t="shared" si="21"/>
        <v>28189.888261823387</v>
      </c>
      <c r="D170" s="15">
        <f t="shared" si="19"/>
        <v>1420.7461681951111</v>
      </c>
      <c r="E170" s="15">
        <f t="shared" si="20"/>
        <v>258.40730906671439</v>
      </c>
      <c r="F170" s="15">
        <f t="shared" si="16"/>
        <v>173.13289707469863</v>
      </c>
      <c r="G170" s="15">
        <f t="shared" si="17"/>
        <v>1162.3388591283967</v>
      </c>
      <c r="H170" s="8">
        <f t="shared" si="18"/>
        <v>1335.4717562030953</v>
      </c>
      <c r="I170" s="13">
        <v>11</v>
      </c>
      <c r="L170" s="15">
        <f t="shared" si="23"/>
        <v>127926.19014571767</v>
      </c>
      <c r="M170" s="15">
        <f t="shared" si="22"/>
        <v>85710.547397630871</v>
      </c>
    </row>
    <row r="171" spans="2:13" x14ac:dyDescent="0.25">
      <c r="B171">
        <v>160</v>
      </c>
      <c r="C171" s="15">
        <f t="shared" si="21"/>
        <v>27027.549402694989</v>
      </c>
      <c r="D171" s="15">
        <f t="shared" si="19"/>
        <v>1420.7461681951111</v>
      </c>
      <c r="E171" s="15">
        <f t="shared" si="20"/>
        <v>247.75253619137072</v>
      </c>
      <c r="F171" s="15">
        <f t="shared" si="16"/>
        <v>165.99419924821837</v>
      </c>
      <c r="G171" s="15">
        <f t="shared" si="17"/>
        <v>1172.9936320037405</v>
      </c>
      <c r="H171" s="8">
        <f t="shared" si="18"/>
        <v>1338.9878312519588</v>
      </c>
      <c r="I171" s="13">
        <v>11</v>
      </c>
      <c r="L171" s="15">
        <f t="shared" si="23"/>
        <v>128173.94268190904</v>
      </c>
      <c r="M171" s="15">
        <f t="shared" si="22"/>
        <v>85876.541596879091</v>
      </c>
    </row>
    <row r="172" spans="2:13" x14ac:dyDescent="0.25">
      <c r="B172">
        <v>161</v>
      </c>
      <c r="C172" s="15">
        <f t="shared" si="21"/>
        <v>25854.555770691248</v>
      </c>
      <c r="D172" s="15">
        <f t="shared" si="19"/>
        <v>1420.7461681951111</v>
      </c>
      <c r="E172" s="15">
        <f t="shared" si="20"/>
        <v>237.00009456466978</v>
      </c>
      <c r="F172" s="15">
        <f t="shared" si="16"/>
        <v>158.79006335832872</v>
      </c>
      <c r="G172" s="15">
        <f t="shared" si="17"/>
        <v>1183.7460736304413</v>
      </c>
      <c r="H172" s="8">
        <f t="shared" si="18"/>
        <v>1342.5361369887701</v>
      </c>
      <c r="I172" s="13">
        <v>11</v>
      </c>
      <c r="L172" s="15">
        <f t="shared" si="23"/>
        <v>128410.94277647372</v>
      </c>
      <c r="M172" s="15">
        <f t="shared" si="22"/>
        <v>86035.331660237425</v>
      </c>
    </row>
    <row r="173" spans="2:13" x14ac:dyDescent="0.25">
      <c r="B173">
        <v>162</v>
      </c>
      <c r="C173" s="15">
        <f t="shared" si="21"/>
        <v>24670.809697060806</v>
      </c>
      <c r="D173" s="15">
        <f t="shared" si="19"/>
        <v>1420.7461681951111</v>
      </c>
      <c r="E173" s="15">
        <f t="shared" si="20"/>
        <v>226.14908888972406</v>
      </c>
      <c r="F173" s="15">
        <f t="shared" si="16"/>
        <v>151.51988955611509</v>
      </c>
      <c r="G173" s="15">
        <f t="shared" si="17"/>
        <v>1194.5970793053871</v>
      </c>
      <c r="H173" s="8">
        <f t="shared" si="18"/>
        <v>1346.1169688615021</v>
      </c>
      <c r="I173" s="13">
        <v>11</v>
      </c>
      <c r="L173" s="15">
        <f t="shared" si="23"/>
        <v>128637.09186536344</v>
      </c>
      <c r="M173" s="15">
        <f t="shared" si="22"/>
        <v>86186.851549793544</v>
      </c>
    </row>
    <row r="174" spans="2:13" x14ac:dyDescent="0.25">
      <c r="B174">
        <v>163</v>
      </c>
      <c r="C174" s="15">
        <f t="shared" si="21"/>
        <v>23476.21261775542</v>
      </c>
      <c r="D174" s="15">
        <f t="shared" si="19"/>
        <v>1420.7461681951111</v>
      </c>
      <c r="E174" s="15">
        <f t="shared" si="20"/>
        <v>215.19861566275802</v>
      </c>
      <c r="F174" s="15">
        <f t="shared" si="16"/>
        <v>144.18307249404785</v>
      </c>
      <c r="G174" s="15">
        <f t="shared" si="17"/>
        <v>1205.5475525323532</v>
      </c>
      <c r="H174" s="8">
        <f t="shared" si="18"/>
        <v>1349.730625026401</v>
      </c>
      <c r="I174" s="13">
        <v>11</v>
      </c>
      <c r="L174" s="15">
        <f t="shared" si="23"/>
        <v>128852.2904810262</v>
      </c>
      <c r="M174" s="15">
        <f t="shared" si="22"/>
        <v>86331.034622287596</v>
      </c>
    </row>
    <row r="175" spans="2:13" x14ac:dyDescent="0.25">
      <c r="B175">
        <v>164</v>
      </c>
      <c r="C175" s="15">
        <f t="shared" si="21"/>
        <v>22270.665065223067</v>
      </c>
      <c r="D175" s="15">
        <f t="shared" si="19"/>
        <v>1420.7461681951111</v>
      </c>
      <c r="E175" s="15">
        <f t="shared" si="20"/>
        <v>204.14776309787811</v>
      </c>
      <c r="F175" s="15">
        <f t="shared" si="16"/>
        <v>136.77900127557831</v>
      </c>
      <c r="G175" s="15">
        <f t="shared" si="17"/>
        <v>1216.5984050972329</v>
      </c>
      <c r="H175" s="8">
        <f t="shared" si="18"/>
        <v>1353.3774063728113</v>
      </c>
      <c r="I175" s="13">
        <v>11</v>
      </c>
      <c r="L175" s="15">
        <f t="shared" si="23"/>
        <v>129056.43824412407</v>
      </c>
      <c r="M175" s="15">
        <f t="shared" si="22"/>
        <v>86467.813623563168</v>
      </c>
    </row>
    <row r="176" spans="2:13" x14ac:dyDescent="0.25">
      <c r="B176">
        <v>165</v>
      </c>
      <c r="C176" s="15">
        <f t="shared" si="21"/>
        <v>21054.066660125834</v>
      </c>
      <c r="D176" s="15">
        <f t="shared" si="19"/>
        <v>1420.7461681951111</v>
      </c>
      <c r="E176" s="15">
        <f t="shared" si="20"/>
        <v>192.99561105115347</v>
      </c>
      <c r="F176" s="15">
        <f t="shared" si="16"/>
        <v>129.30705940427282</v>
      </c>
      <c r="G176" s="15">
        <f t="shared" si="17"/>
        <v>1227.7505571439576</v>
      </c>
      <c r="H176" s="8">
        <f t="shared" si="18"/>
        <v>1357.0576165482305</v>
      </c>
      <c r="I176" s="13">
        <v>11</v>
      </c>
      <c r="L176" s="15">
        <f t="shared" si="23"/>
        <v>129249.43385517523</v>
      </c>
      <c r="M176" s="15">
        <f t="shared" si="22"/>
        <v>86597.120682967434</v>
      </c>
    </row>
    <row r="177" spans="2:13" x14ac:dyDescent="0.25">
      <c r="B177">
        <v>166</v>
      </c>
      <c r="C177" s="15">
        <f t="shared" si="21"/>
        <v>19826.316102981877</v>
      </c>
      <c r="D177" s="15">
        <f t="shared" si="19"/>
        <v>1420.7461681951111</v>
      </c>
      <c r="E177" s="15">
        <f t="shared" si="20"/>
        <v>181.74123094400053</v>
      </c>
      <c r="F177" s="15">
        <f t="shared" si="16"/>
        <v>121.76662473248035</v>
      </c>
      <c r="G177" s="15">
        <f t="shared" si="17"/>
        <v>1239.0049372511105</v>
      </c>
      <c r="H177" s="8">
        <f t="shared" si="18"/>
        <v>1360.7715619835908</v>
      </c>
      <c r="I177" s="13">
        <v>11</v>
      </c>
      <c r="L177" s="15">
        <f t="shared" si="23"/>
        <v>129431.17508611923</v>
      </c>
      <c r="M177" s="15">
        <f t="shared" si="22"/>
        <v>86718.887307699915</v>
      </c>
    </row>
    <row r="178" spans="2:13" x14ac:dyDescent="0.25">
      <c r="B178">
        <v>167</v>
      </c>
      <c r="C178" s="15">
        <f t="shared" si="21"/>
        <v>18587.311165730767</v>
      </c>
      <c r="D178" s="15">
        <f t="shared" si="19"/>
        <v>1420.7461681951111</v>
      </c>
      <c r="E178" s="15">
        <f t="shared" si="20"/>
        <v>170.38368568586537</v>
      </c>
      <c r="F178" s="15">
        <f t="shared" si="16"/>
        <v>114.15706940952978</v>
      </c>
      <c r="G178" s="15">
        <f t="shared" si="17"/>
        <v>1250.3624825092456</v>
      </c>
      <c r="H178" s="8">
        <f t="shared" si="18"/>
        <v>1364.5195519187755</v>
      </c>
      <c r="I178" s="13">
        <v>11</v>
      </c>
      <c r="L178" s="15">
        <f t="shared" si="23"/>
        <v>129601.5587718051</v>
      </c>
      <c r="M178" s="15">
        <f t="shared" si="22"/>
        <v>86833.044377109443</v>
      </c>
    </row>
    <row r="179" spans="2:13" x14ac:dyDescent="0.25">
      <c r="B179">
        <v>168</v>
      </c>
      <c r="C179" s="15">
        <f t="shared" si="21"/>
        <v>17336.948683221523</v>
      </c>
      <c r="D179" s="15">
        <f t="shared" si="19"/>
        <v>1420.7461681951111</v>
      </c>
      <c r="E179" s="15">
        <f t="shared" si="20"/>
        <v>158.92202959619729</v>
      </c>
      <c r="F179" s="15">
        <f t="shared" si="16"/>
        <v>106.47775982945217</v>
      </c>
      <c r="G179" s="15">
        <f t="shared" si="17"/>
        <v>1261.8241385989138</v>
      </c>
      <c r="H179" s="8">
        <f t="shared" si="18"/>
        <v>1368.301898428366</v>
      </c>
      <c r="I179" s="13">
        <v>11</v>
      </c>
      <c r="L179" s="15">
        <f t="shared" si="23"/>
        <v>129760.4808014013</v>
      </c>
      <c r="M179" s="15">
        <f t="shared" si="22"/>
        <v>86939.522136938889</v>
      </c>
    </row>
    <row r="180" spans="2:13" x14ac:dyDescent="0.25">
      <c r="B180">
        <v>169</v>
      </c>
      <c r="C180" s="15">
        <f t="shared" si="21"/>
        <v>16075.124544622609</v>
      </c>
      <c r="D180" s="15">
        <f t="shared" si="19"/>
        <v>1420.7461681951111</v>
      </c>
      <c r="E180" s="15">
        <f t="shared" si="20"/>
        <v>147.35530832570726</v>
      </c>
      <c r="F180" s="15">
        <f t="shared" si="16"/>
        <v>98.728056578223857</v>
      </c>
      <c r="G180" s="15">
        <f t="shared" si="17"/>
        <v>1273.3908598694038</v>
      </c>
      <c r="H180" s="8">
        <f t="shared" si="18"/>
        <v>1372.1189164476277</v>
      </c>
      <c r="I180" s="13">
        <v>11</v>
      </c>
      <c r="L180" s="15">
        <f t="shared" si="23"/>
        <v>129907.83610972701</v>
      </c>
      <c r="M180" s="15">
        <f t="shared" si="22"/>
        <v>87038.250193517117</v>
      </c>
    </row>
    <row r="181" spans="2:13" x14ac:dyDescent="0.25">
      <c r="B181">
        <v>170</v>
      </c>
      <c r="C181" s="15">
        <f t="shared" si="21"/>
        <v>14801.733684753206</v>
      </c>
      <c r="D181" s="15">
        <f t="shared" si="19"/>
        <v>1420.7461681951111</v>
      </c>
      <c r="E181" s="15">
        <f t="shared" si="20"/>
        <v>135.68255877690439</v>
      </c>
      <c r="F181" s="15">
        <f t="shared" si="16"/>
        <v>90.907314380525932</v>
      </c>
      <c r="G181" s="15">
        <f t="shared" si="17"/>
        <v>1285.0636094182066</v>
      </c>
      <c r="H181" s="8">
        <f t="shared" si="18"/>
        <v>1375.9709237987327</v>
      </c>
      <c r="I181" s="13">
        <v>11</v>
      </c>
      <c r="L181" s="15">
        <f t="shared" si="23"/>
        <v>130043.51866850391</v>
      </c>
      <c r="M181" s="15">
        <f t="shared" si="22"/>
        <v>87129.157507897646</v>
      </c>
    </row>
    <row r="182" spans="2:13" x14ac:dyDescent="0.25">
      <c r="B182">
        <v>171</v>
      </c>
      <c r="C182" s="15">
        <f t="shared" si="21"/>
        <v>13516.670075335</v>
      </c>
      <c r="D182" s="15">
        <f t="shared" si="19"/>
        <v>1420.7461681951111</v>
      </c>
      <c r="E182" s="15">
        <f t="shared" si="20"/>
        <v>123.90280902390417</v>
      </c>
      <c r="F182" s="15">
        <f t="shared" si="16"/>
        <v>83.014882046015785</v>
      </c>
      <c r="G182" s="15">
        <f t="shared" si="17"/>
        <v>1296.8433591712069</v>
      </c>
      <c r="H182" s="8">
        <f t="shared" si="18"/>
        <v>1379.8582412172227</v>
      </c>
      <c r="I182" s="13">
        <v>11</v>
      </c>
      <c r="L182" s="15">
        <f t="shared" si="23"/>
        <v>130167.42147752781</v>
      </c>
      <c r="M182" s="15">
        <f t="shared" si="22"/>
        <v>87212.172389943662</v>
      </c>
    </row>
    <row r="183" spans="2:13" x14ac:dyDescent="0.25">
      <c r="B183">
        <v>172</v>
      </c>
      <c r="C183" s="15">
        <f t="shared" si="21"/>
        <v>12219.826716163792</v>
      </c>
      <c r="D183" s="15">
        <f t="shared" si="19"/>
        <v>1420.7461681951111</v>
      </c>
      <c r="E183" s="15">
        <f t="shared" si="20"/>
        <v>112.01507823150143</v>
      </c>
      <c r="F183" s="15">
        <f t="shared" si="16"/>
        <v>75.050102415105954</v>
      </c>
      <c r="G183" s="15">
        <f t="shared" si="17"/>
        <v>1308.7310899636095</v>
      </c>
      <c r="H183" s="8">
        <f t="shared" si="18"/>
        <v>1383.7811923787156</v>
      </c>
      <c r="I183" s="13">
        <v>11</v>
      </c>
      <c r="L183" s="15">
        <f t="shared" si="23"/>
        <v>130279.43655575931</v>
      </c>
      <c r="M183" s="15">
        <f t="shared" si="22"/>
        <v>87287.222492358764</v>
      </c>
    </row>
    <row r="184" spans="2:13" x14ac:dyDescent="0.25">
      <c r="B184">
        <v>173</v>
      </c>
      <c r="C184" s="15">
        <f t="shared" si="21"/>
        <v>10911.095626200182</v>
      </c>
      <c r="D184" s="15">
        <f t="shared" si="19"/>
        <v>1420.7461681951111</v>
      </c>
      <c r="E184" s="15">
        <f t="shared" si="20"/>
        <v>100.01837657350167</v>
      </c>
      <c r="F184" s="15">
        <f t="shared" si="16"/>
        <v>67.012312304246109</v>
      </c>
      <c r="G184" s="15">
        <f t="shared" si="17"/>
        <v>1320.7277916216094</v>
      </c>
      <c r="H184" s="8">
        <f t="shared" si="18"/>
        <v>1387.7401039258555</v>
      </c>
      <c r="I184" s="13">
        <v>11</v>
      </c>
      <c r="L184" s="15">
        <f t="shared" si="23"/>
        <v>130379.45493233281</v>
      </c>
      <c r="M184" s="15">
        <f t="shared" si="22"/>
        <v>87354.234804663007</v>
      </c>
    </row>
    <row r="185" spans="2:13" x14ac:dyDescent="0.25">
      <c r="B185">
        <v>174</v>
      </c>
      <c r="C185" s="15">
        <f t="shared" si="21"/>
        <v>9590.367834578572</v>
      </c>
      <c r="D185" s="15">
        <f t="shared" si="19"/>
        <v>1420.7461681951111</v>
      </c>
      <c r="E185" s="15">
        <f t="shared" si="20"/>
        <v>87.911705150303575</v>
      </c>
      <c r="F185" s="15">
        <f t="shared" si="16"/>
        <v>58.900842450703387</v>
      </c>
      <c r="G185" s="15">
        <f t="shared" si="17"/>
        <v>1332.8344630448075</v>
      </c>
      <c r="H185" s="8">
        <f t="shared" si="18"/>
        <v>1391.7353054955108</v>
      </c>
      <c r="I185" s="13">
        <v>11</v>
      </c>
      <c r="L185" s="15">
        <f t="shared" si="23"/>
        <v>130467.36663748311</v>
      </c>
      <c r="M185" s="15">
        <f t="shared" si="22"/>
        <v>87413.135647113711</v>
      </c>
    </row>
    <row r="186" spans="2:13" x14ac:dyDescent="0.25">
      <c r="B186">
        <v>175</v>
      </c>
      <c r="C186" s="15">
        <f t="shared" si="21"/>
        <v>8257.5333715337638</v>
      </c>
      <c r="D186" s="15">
        <f t="shared" si="19"/>
        <v>1420.7461681951111</v>
      </c>
      <c r="E186" s="15">
        <f t="shared" si="20"/>
        <v>75.694055905726174</v>
      </c>
      <c r="F186" s="15">
        <f t="shared" si="16"/>
        <v>50.715017456836534</v>
      </c>
      <c r="G186" s="15">
        <f t="shared" si="17"/>
        <v>1345.0521122893849</v>
      </c>
      <c r="H186" s="8">
        <f t="shared" si="18"/>
        <v>1395.7671297462214</v>
      </c>
      <c r="I186" s="13">
        <v>11</v>
      </c>
      <c r="L186" s="15">
        <f t="shared" si="23"/>
        <v>130543.06069338883</v>
      </c>
      <c r="M186" s="15">
        <f t="shared" si="22"/>
        <v>87463.850664570549</v>
      </c>
    </row>
    <row r="187" spans="2:13" x14ac:dyDescent="0.25">
      <c r="B187">
        <v>176</v>
      </c>
      <c r="C187" s="15">
        <f t="shared" si="21"/>
        <v>6912.4812592443786</v>
      </c>
      <c r="D187" s="15">
        <f t="shared" si="19"/>
        <v>1420.7461681951111</v>
      </c>
      <c r="E187" s="15">
        <f t="shared" si="20"/>
        <v>63.364411543073473</v>
      </c>
      <c r="F187" s="15">
        <f t="shared" si="16"/>
        <v>42.454155733859224</v>
      </c>
      <c r="G187" s="15">
        <f t="shared" si="17"/>
        <v>1357.3817566520377</v>
      </c>
      <c r="H187" s="8">
        <f t="shared" si="18"/>
        <v>1399.8359123858968</v>
      </c>
      <c r="I187" s="13">
        <v>11</v>
      </c>
      <c r="L187" s="15">
        <f t="shared" si="23"/>
        <v>130606.42510493191</v>
      </c>
      <c r="M187" s="15">
        <f t="shared" si="22"/>
        <v>87506.304820304402</v>
      </c>
    </row>
    <row r="188" spans="2:13" x14ac:dyDescent="0.25">
      <c r="B188">
        <v>177</v>
      </c>
      <c r="C188" s="15">
        <f t="shared" si="21"/>
        <v>5555.0995025923412</v>
      </c>
      <c r="D188" s="15">
        <f t="shared" si="19"/>
        <v>1420.7461681951111</v>
      </c>
      <c r="E188" s="15">
        <f t="shared" si="20"/>
        <v>50.921745440429795</v>
      </c>
      <c r="F188" s="15">
        <f t="shared" si="16"/>
        <v>34.117569445087959</v>
      </c>
      <c r="G188" s="15">
        <f t="shared" si="17"/>
        <v>1369.8244227546813</v>
      </c>
      <c r="H188" s="8">
        <f t="shared" si="18"/>
        <v>1403.9419921997694</v>
      </c>
      <c r="I188" s="13">
        <v>11</v>
      </c>
      <c r="L188" s="15">
        <f t="shared" si="23"/>
        <v>130657.34685037234</v>
      </c>
      <c r="M188" s="15">
        <f t="shared" si="22"/>
        <v>87540.422389749496</v>
      </c>
    </row>
    <row r="189" spans="2:13" x14ac:dyDescent="0.25">
      <c r="B189">
        <v>178</v>
      </c>
      <c r="C189" s="15">
        <f t="shared" si="21"/>
        <v>4185.2750798376601</v>
      </c>
      <c r="D189" s="15">
        <f t="shared" si="19"/>
        <v>1420.7461681951111</v>
      </c>
      <c r="E189" s="15">
        <f t="shared" si="20"/>
        <v>38.365021565178552</v>
      </c>
      <c r="F189" s="15">
        <f t="shared" si="16"/>
        <v>25.704564448669625</v>
      </c>
      <c r="G189" s="15">
        <f t="shared" si="17"/>
        <v>1382.3811466299326</v>
      </c>
      <c r="H189" s="8">
        <f t="shared" si="18"/>
        <v>1408.0857110786021</v>
      </c>
      <c r="I189" s="13">
        <v>11</v>
      </c>
      <c r="L189" s="15">
        <f t="shared" si="23"/>
        <v>130695.71187193751</v>
      </c>
      <c r="M189" s="15">
        <f t="shared" si="22"/>
        <v>87566.12695419816</v>
      </c>
    </row>
    <row r="190" spans="2:13" x14ac:dyDescent="0.25">
      <c r="B190">
        <v>179</v>
      </c>
      <c r="C190" s="15">
        <f t="shared" si="21"/>
        <v>2802.8939332077275</v>
      </c>
      <c r="D190" s="15">
        <f t="shared" si="19"/>
        <v>1420.7461681951111</v>
      </c>
      <c r="E190" s="15">
        <f t="shared" si="20"/>
        <v>25.693194387737503</v>
      </c>
      <c r="F190" s="15">
        <f t="shared" si="16"/>
        <v>17.214440239784125</v>
      </c>
      <c r="G190" s="15">
        <f t="shared" si="17"/>
        <v>1395.0529738073735</v>
      </c>
      <c r="H190" s="8">
        <f t="shared" si="18"/>
        <v>1412.2674140471577</v>
      </c>
      <c r="I190" s="13">
        <v>11</v>
      </c>
      <c r="L190" s="15">
        <f t="shared" si="23"/>
        <v>130721.40506632526</v>
      </c>
      <c r="M190" s="15">
        <f t="shared" si="22"/>
        <v>87583.341394437943</v>
      </c>
    </row>
    <row r="191" spans="2:13" x14ac:dyDescent="0.25">
      <c r="B191">
        <v>180</v>
      </c>
      <c r="C191" s="15">
        <f t="shared" si="21"/>
        <v>1407.840959400354</v>
      </c>
      <c r="D191" s="15">
        <f t="shared" si="19"/>
        <v>1420.7461681951111</v>
      </c>
      <c r="E191" s="15">
        <f t="shared" si="20"/>
        <v>12.905208794503245</v>
      </c>
      <c r="F191" s="15">
        <f t="shared" si="16"/>
        <v>8.6464898923171738</v>
      </c>
      <c r="G191" s="15">
        <f t="shared" si="17"/>
        <v>1407.8409594006077</v>
      </c>
      <c r="H191" s="8">
        <f t="shared" si="18"/>
        <v>1416.487449292925</v>
      </c>
      <c r="I191" s="13">
        <v>11</v>
      </c>
      <c r="L191" s="15">
        <f t="shared" si="23"/>
        <v>130734.31027511976</v>
      </c>
      <c r="M191" s="15">
        <f t="shared" si="22"/>
        <v>87591.987884330258</v>
      </c>
    </row>
    <row r="192" spans="2:13" x14ac:dyDescent="0.25">
      <c r="B192">
        <v>181</v>
      </c>
      <c r="C192" s="15">
        <f t="shared" si="21"/>
        <v>-2.5374902179464698E-10</v>
      </c>
      <c r="D192" s="15" t="str">
        <f t="shared" si="19"/>
        <v>0.00</v>
      </c>
      <c r="E192" s="15">
        <f t="shared" si="20"/>
        <v>-2.3260326997842641E-12</v>
      </c>
      <c r="F192" s="15">
        <f t="shared" si="16"/>
        <v>-1.5584419088554568E-12</v>
      </c>
      <c r="G192" s="15">
        <f t="shared" si="17"/>
        <v>0</v>
      </c>
      <c r="H192" s="8">
        <f t="shared" si="18"/>
        <v>-1.5584419088554568E-12</v>
      </c>
      <c r="I192" s="13">
        <v>11</v>
      </c>
      <c r="L192" s="15">
        <f t="shared" si="23"/>
        <v>130734.31027511976</v>
      </c>
      <c r="M192" s="15">
        <f t="shared" si="22"/>
        <v>87591.987884330258</v>
      </c>
    </row>
    <row r="193" spans="2:13" x14ac:dyDescent="0.25">
      <c r="B193">
        <v>182</v>
      </c>
      <c r="C193" s="15">
        <f t="shared" si="21"/>
        <v>-2.5374902179464698E-10</v>
      </c>
      <c r="D193" s="15" t="str">
        <f t="shared" si="19"/>
        <v>0.00</v>
      </c>
      <c r="E193" s="15">
        <f t="shared" si="20"/>
        <v>-2.3260326997842641E-12</v>
      </c>
      <c r="F193" s="15">
        <f t="shared" si="16"/>
        <v>-1.5584419088554568E-12</v>
      </c>
      <c r="G193" s="15">
        <f t="shared" si="17"/>
        <v>0</v>
      </c>
      <c r="H193" s="8">
        <f t="shared" si="18"/>
        <v>-1.5584419088554568E-12</v>
      </c>
      <c r="I193" s="13">
        <v>11</v>
      </c>
      <c r="L193" s="15">
        <f t="shared" si="23"/>
        <v>130734.31027511976</v>
      </c>
      <c r="M193" s="15">
        <f t="shared" si="22"/>
        <v>87591.987884330258</v>
      </c>
    </row>
    <row r="194" spans="2:13" x14ac:dyDescent="0.25">
      <c r="B194">
        <v>183</v>
      </c>
      <c r="C194" s="15">
        <f t="shared" si="21"/>
        <v>-2.5374902179464698E-10</v>
      </c>
      <c r="D194" s="15" t="str">
        <f t="shared" si="19"/>
        <v>0.00</v>
      </c>
      <c r="E194" s="15">
        <f t="shared" si="20"/>
        <v>-2.3260326997842641E-12</v>
      </c>
      <c r="F194" s="15">
        <f t="shared" si="16"/>
        <v>-1.5584419088554568E-12</v>
      </c>
      <c r="G194" s="15">
        <f t="shared" si="17"/>
        <v>0</v>
      </c>
      <c r="H194" s="8">
        <f t="shared" si="18"/>
        <v>-1.5584419088554568E-12</v>
      </c>
      <c r="I194" s="13">
        <v>11</v>
      </c>
      <c r="L194" s="15">
        <f t="shared" si="23"/>
        <v>130734.31027511976</v>
      </c>
      <c r="M194" s="15">
        <f t="shared" si="22"/>
        <v>87591.987884330258</v>
      </c>
    </row>
    <row r="195" spans="2:13" x14ac:dyDescent="0.25">
      <c r="B195">
        <v>184</v>
      </c>
      <c r="C195" s="15">
        <f t="shared" si="21"/>
        <v>-2.5374902179464698E-10</v>
      </c>
      <c r="D195" s="15" t="str">
        <f t="shared" si="19"/>
        <v>0.00</v>
      </c>
      <c r="E195" s="15">
        <f t="shared" si="20"/>
        <v>-2.3260326997842641E-12</v>
      </c>
      <c r="F195" s="15">
        <f t="shared" si="16"/>
        <v>-1.5584419088554568E-12</v>
      </c>
      <c r="G195" s="15">
        <f t="shared" si="17"/>
        <v>0</v>
      </c>
      <c r="H195" s="8">
        <f t="shared" si="18"/>
        <v>-1.5584419088554568E-12</v>
      </c>
      <c r="I195" s="13">
        <v>11</v>
      </c>
      <c r="L195" s="15">
        <f t="shared" si="23"/>
        <v>130734.31027511976</v>
      </c>
      <c r="M195" s="15">
        <f t="shared" si="22"/>
        <v>87591.987884330258</v>
      </c>
    </row>
    <row r="196" spans="2:13" x14ac:dyDescent="0.25">
      <c r="B196">
        <v>185</v>
      </c>
      <c r="C196" s="15">
        <f t="shared" si="21"/>
        <v>-2.5374902179464698E-10</v>
      </c>
      <c r="D196" s="15" t="str">
        <f t="shared" si="19"/>
        <v>0.00</v>
      </c>
      <c r="E196" s="15">
        <f t="shared" si="20"/>
        <v>-2.3260326997842641E-12</v>
      </c>
      <c r="F196" s="15">
        <f t="shared" si="16"/>
        <v>-1.5584419088554568E-12</v>
      </c>
      <c r="G196" s="15">
        <f t="shared" si="17"/>
        <v>0</v>
      </c>
      <c r="H196" s="8">
        <f t="shared" si="18"/>
        <v>-1.5584419088554568E-12</v>
      </c>
      <c r="I196" s="13">
        <v>11</v>
      </c>
      <c r="L196" s="15">
        <f t="shared" si="23"/>
        <v>130734.31027511976</v>
      </c>
      <c r="M196" s="15">
        <f t="shared" si="22"/>
        <v>87591.987884330258</v>
      </c>
    </row>
    <row r="197" spans="2:13" x14ac:dyDescent="0.25">
      <c r="B197">
        <v>186</v>
      </c>
      <c r="C197" s="15">
        <f t="shared" si="21"/>
        <v>-2.5374902179464698E-10</v>
      </c>
      <c r="D197" s="15" t="str">
        <f t="shared" si="19"/>
        <v>0.00</v>
      </c>
      <c r="E197" s="15">
        <f t="shared" si="20"/>
        <v>-2.3260326997842641E-12</v>
      </c>
      <c r="F197" s="15">
        <f t="shared" si="16"/>
        <v>-1.5584419088554568E-12</v>
      </c>
      <c r="G197" s="15">
        <f t="shared" si="17"/>
        <v>0</v>
      </c>
      <c r="H197" s="8">
        <f t="shared" si="18"/>
        <v>-1.5584419088554568E-12</v>
      </c>
      <c r="I197" s="13">
        <v>11</v>
      </c>
      <c r="L197" s="15">
        <f t="shared" si="23"/>
        <v>130734.31027511976</v>
      </c>
      <c r="M197" s="15">
        <f t="shared" si="22"/>
        <v>87591.987884330258</v>
      </c>
    </row>
    <row r="198" spans="2:13" x14ac:dyDescent="0.25">
      <c r="B198">
        <v>187</v>
      </c>
      <c r="C198" s="15">
        <f t="shared" si="21"/>
        <v>-2.5374902179464698E-10</v>
      </c>
      <c r="D198" s="15" t="str">
        <f t="shared" si="19"/>
        <v>0.00</v>
      </c>
      <c r="E198" s="15">
        <f t="shared" si="20"/>
        <v>-2.3260326997842641E-12</v>
      </c>
      <c r="F198" s="15">
        <f t="shared" si="16"/>
        <v>-1.5584419088554568E-12</v>
      </c>
      <c r="G198" s="15">
        <f t="shared" si="17"/>
        <v>0</v>
      </c>
      <c r="H198" s="8">
        <f t="shared" si="18"/>
        <v>-1.5584419088554568E-12</v>
      </c>
      <c r="I198" s="13">
        <v>11</v>
      </c>
      <c r="L198" s="15">
        <f t="shared" si="23"/>
        <v>130734.31027511976</v>
      </c>
      <c r="M198" s="15">
        <f t="shared" si="22"/>
        <v>87591.987884330258</v>
      </c>
    </row>
    <row r="199" spans="2:13" x14ac:dyDescent="0.25">
      <c r="B199">
        <v>188</v>
      </c>
      <c r="C199" s="15">
        <f t="shared" si="21"/>
        <v>-2.5374902179464698E-10</v>
      </c>
      <c r="D199" s="15" t="str">
        <f t="shared" si="19"/>
        <v>0.00</v>
      </c>
      <c r="E199" s="15">
        <f t="shared" si="20"/>
        <v>-2.3260326997842641E-12</v>
      </c>
      <c r="F199" s="15">
        <f t="shared" si="16"/>
        <v>-1.5584419088554568E-12</v>
      </c>
      <c r="G199" s="15">
        <f t="shared" si="17"/>
        <v>0</v>
      </c>
      <c r="H199" s="8">
        <f t="shared" si="18"/>
        <v>-1.5584419088554568E-12</v>
      </c>
      <c r="I199" s="13">
        <v>11</v>
      </c>
      <c r="L199" s="15">
        <f t="shared" si="23"/>
        <v>130734.31027511976</v>
      </c>
      <c r="M199" s="15">
        <f t="shared" si="22"/>
        <v>87591.987884330258</v>
      </c>
    </row>
    <row r="200" spans="2:13" x14ac:dyDescent="0.25">
      <c r="B200">
        <v>189</v>
      </c>
      <c r="C200" s="15">
        <f t="shared" si="21"/>
        <v>-2.5374902179464698E-10</v>
      </c>
      <c r="D200" s="15" t="str">
        <f t="shared" si="19"/>
        <v>0.00</v>
      </c>
      <c r="E200" s="15">
        <f t="shared" si="20"/>
        <v>-2.3260326997842641E-12</v>
      </c>
      <c r="F200" s="15">
        <f t="shared" si="16"/>
        <v>-1.5584419088554568E-12</v>
      </c>
      <c r="G200" s="15">
        <f t="shared" si="17"/>
        <v>0</v>
      </c>
      <c r="H200" s="8">
        <f t="shared" si="18"/>
        <v>-1.5584419088554568E-12</v>
      </c>
      <c r="I200" s="13">
        <v>11</v>
      </c>
      <c r="L200" s="15">
        <f t="shared" si="23"/>
        <v>130734.31027511976</v>
      </c>
      <c r="M200" s="15">
        <f t="shared" si="22"/>
        <v>87591.987884330258</v>
      </c>
    </row>
    <row r="201" spans="2:13" x14ac:dyDescent="0.25">
      <c r="B201">
        <v>190</v>
      </c>
      <c r="C201" s="15">
        <f t="shared" si="21"/>
        <v>-2.5374902179464698E-10</v>
      </c>
      <c r="D201" s="15" t="str">
        <f t="shared" si="19"/>
        <v>0.00</v>
      </c>
      <c r="E201" s="15">
        <f t="shared" si="20"/>
        <v>-2.3260326997842641E-12</v>
      </c>
      <c r="F201" s="15">
        <f t="shared" si="16"/>
        <v>-1.5584419088554568E-12</v>
      </c>
      <c r="G201" s="15">
        <f t="shared" si="17"/>
        <v>0</v>
      </c>
      <c r="H201" s="8">
        <f t="shared" si="18"/>
        <v>-1.5584419088554568E-12</v>
      </c>
      <c r="I201" s="13">
        <v>11</v>
      </c>
      <c r="L201" s="15">
        <f t="shared" si="23"/>
        <v>130734.31027511976</v>
      </c>
      <c r="M201" s="15">
        <f t="shared" si="22"/>
        <v>87591.987884330258</v>
      </c>
    </row>
    <row r="202" spans="2:13" x14ac:dyDescent="0.25">
      <c r="B202">
        <v>191</v>
      </c>
      <c r="C202" s="15">
        <f t="shared" si="21"/>
        <v>-2.5374902179464698E-10</v>
      </c>
      <c r="D202" s="15" t="str">
        <f t="shared" si="19"/>
        <v>0.00</v>
      </c>
      <c r="E202" s="15">
        <f t="shared" si="20"/>
        <v>-2.3260326997842641E-12</v>
      </c>
      <c r="F202" s="15">
        <f t="shared" si="16"/>
        <v>-1.5584419088554568E-12</v>
      </c>
      <c r="G202" s="15">
        <f t="shared" si="17"/>
        <v>0</v>
      </c>
      <c r="H202" s="8">
        <f t="shared" si="18"/>
        <v>-1.5584419088554568E-12</v>
      </c>
      <c r="I202" s="13">
        <v>11</v>
      </c>
      <c r="L202" s="15">
        <f t="shared" si="23"/>
        <v>130734.31027511976</v>
      </c>
      <c r="M202" s="15">
        <f t="shared" si="22"/>
        <v>87591.987884330258</v>
      </c>
    </row>
    <row r="203" spans="2:13" x14ac:dyDescent="0.25">
      <c r="B203">
        <v>192</v>
      </c>
      <c r="C203" s="15">
        <f t="shared" si="21"/>
        <v>-2.5374902179464698E-10</v>
      </c>
      <c r="D203" s="15" t="str">
        <f t="shared" si="19"/>
        <v>0.00</v>
      </c>
      <c r="E203" s="15">
        <f t="shared" si="20"/>
        <v>-2.3260326997842641E-12</v>
      </c>
      <c r="F203" s="15">
        <f t="shared" si="16"/>
        <v>-1.5584419088554568E-12</v>
      </c>
      <c r="G203" s="15">
        <f t="shared" si="17"/>
        <v>0</v>
      </c>
      <c r="H203" s="8">
        <f t="shared" si="18"/>
        <v>-1.5584419088554568E-12</v>
      </c>
      <c r="I203" s="13">
        <v>11</v>
      </c>
      <c r="L203" s="15">
        <f t="shared" si="23"/>
        <v>130734.31027511976</v>
      </c>
      <c r="M203" s="15">
        <f t="shared" si="22"/>
        <v>87591.987884330258</v>
      </c>
    </row>
    <row r="204" spans="2:13" x14ac:dyDescent="0.25">
      <c r="B204">
        <v>193</v>
      </c>
      <c r="C204" s="15">
        <f t="shared" si="21"/>
        <v>-2.5374902179464698E-10</v>
      </c>
      <c r="D204" s="15" t="str">
        <f t="shared" si="19"/>
        <v>0.00</v>
      </c>
      <c r="E204" s="15">
        <f t="shared" si="20"/>
        <v>-2.3260326997842641E-12</v>
      </c>
      <c r="F204" s="15">
        <f t="shared" ref="F204:F267" si="24">($E204*(1-$I$8/100))</f>
        <v>-1.5584419088554568E-12</v>
      </c>
      <c r="G204" s="15">
        <f t="shared" ref="G204:G267" si="25">((IF(ROUND(E204, 2)=0,0,$D204-E204))*-1)*-1</f>
        <v>0</v>
      </c>
      <c r="H204" s="8">
        <f t="shared" ref="H204:H267" si="26">G204+F204</f>
        <v>-1.5584419088554568E-12</v>
      </c>
      <c r="I204" s="13">
        <v>11</v>
      </c>
      <c r="L204" s="15">
        <f t="shared" si="23"/>
        <v>130734.31027511976</v>
      </c>
      <c r="M204" s="15">
        <f t="shared" si="22"/>
        <v>87591.987884330258</v>
      </c>
    </row>
    <row r="205" spans="2:13" x14ac:dyDescent="0.25">
      <c r="B205">
        <v>194</v>
      </c>
      <c r="C205" s="15">
        <f t="shared" si="21"/>
        <v>-2.5374902179464698E-10</v>
      </c>
      <c r="D205" s="15" t="str">
        <f t="shared" ref="D205:D268" si="27">IF(C205&gt;1, (PMT((($I205/100)/$I$5),$I$4*$I$5,$I$7,0,0))*(-1), "0.00")</f>
        <v>0.00</v>
      </c>
      <c r="E205" s="15">
        <f t="shared" ref="E205:E268" si="28">$C205*(($I205/100)/$I$5)</f>
        <v>-2.3260326997842641E-12</v>
      </c>
      <c r="F205" s="15">
        <f t="shared" si="24"/>
        <v>-1.5584419088554568E-12</v>
      </c>
      <c r="G205" s="15">
        <f t="shared" si="25"/>
        <v>0</v>
      </c>
      <c r="H205" s="8">
        <f t="shared" si="26"/>
        <v>-1.5584419088554568E-12</v>
      </c>
      <c r="I205" s="13">
        <v>11</v>
      </c>
      <c r="L205" s="15">
        <f t="shared" si="23"/>
        <v>130734.31027511976</v>
      </c>
      <c r="M205" s="15">
        <f t="shared" si="22"/>
        <v>87591.987884330258</v>
      </c>
    </row>
    <row r="206" spans="2:13" x14ac:dyDescent="0.25">
      <c r="B206">
        <v>195</v>
      </c>
      <c r="C206" s="15">
        <f t="shared" ref="C206:C269" si="29">C205-G205</f>
        <v>-2.5374902179464698E-10</v>
      </c>
      <c r="D206" s="15" t="str">
        <f t="shared" si="27"/>
        <v>0.00</v>
      </c>
      <c r="E206" s="15">
        <f t="shared" si="28"/>
        <v>-1.4802026271354409E-12</v>
      </c>
      <c r="F206" s="15">
        <f t="shared" si="24"/>
        <v>-9.9173576018074525E-13</v>
      </c>
      <c r="G206" s="15">
        <f t="shared" si="25"/>
        <v>0</v>
      </c>
      <c r="H206" s="8">
        <f t="shared" si="26"/>
        <v>-9.9173576018074525E-13</v>
      </c>
      <c r="I206" s="13">
        <v>7</v>
      </c>
      <c r="L206" s="15">
        <f t="shared" si="23"/>
        <v>130734.31027511976</v>
      </c>
      <c r="M206" s="15">
        <f t="shared" ref="M206:M269" si="30">M205+F206</f>
        <v>87591.987884330258</v>
      </c>
    </row>
    <row r="207" spans="2:13" x14ac:dyDescent="0.25">
      <c r="B207">
        <v>196</v>
      </c>
      <c r="C207" s="15">
        <f t="shared" si="29"/>
        <v>-2.5374902179464698E-10</v>
      </c>
      <c r="D207" s="15" t="str">
        <f t="shared" si="27"/>
        <v>0.00</v>
      </c>
      <c r="E207" s="15">
        <f t="shared" si="28"/>
        <v>-1.4802026271354409E-12</v>
      </c>
      <c r="F207" s="15">
        <f t="shared" si="24"/>
        <v>-9.9173576018074525E-13</v>
      </c>
      <c r="G207" s="15">
        <f t="shared" si="25"/>
        <v>0</v>
      </c>
      <c r="H207" s="8">
        <f t="shared" si="26"/>
        <v>-9.9173576018074525E-13</v>
      </c>
      <c r="I207" s="13">
        <v>7</v>
      </c>
      <c r="L207" s="15">
        <f t="shared" ref="L207:L270" si="31">L206+E207</f>
        <v>130734.31027511976</v>
      </c>
      <c r="M207" s="15">
        <f t="shared" si="30"/>
        <v>87591.987884330258</v>
      </c>
    </row>
    <row r="208" spans="2:13" x14ac:dyDescent="0.25">
      <c r="B208">
        <v>197</v>
      </c>
      <c r="C208" s="15">
        <f t="shared" si="29"/>
        <v>-2.5374902179464698E-10</v>
      </c>
      <c r="D208" s="15" t="str">
        <f t="shared" si="27"/>
        <v>0.00</v>
      </c>
      <c r="E208" s="15">
        <f t="shared" si="28"/>
        <v>-1.4802026271354409E-12</v>
      </c>
      <c r="F208" s="15">
        <f t="shared" si="24"/>
        <v>-9.9173576018074525E-13</v>
      </c>
      <c r="G208" s="15">
        <f t="shared" si="25"/>
        <v>0</v>
      </c>
      <c r="H208" s="8">
        <f t="shared" si="26"/>
        <v>-9.9173576018074525E-13</v>
      </c>
      <c r="I208" s="13">
        <v>7</v>
      </c>
      <c r="L208" s="15">
        <f t="shared" si="31"/>
        <v>130734.31027511976</v>
      </c>
      <c r="M208" s="15">
        <f t="shared" si="30"/>
        <v>87591.987884330258</v>
      </c>
    </row>
    <row r="209" spans="2:13" x14ac:dyDescent="0.25">
      <c r="B209">
        <v>198</v>
      </c>
      <c r="C209" s="15">
        <f t="shared" si="29"/>
        <v>-2.5374902179464698E-10</v>
      </c>
      <c r="D209" s="15" t="str">
        <f t="shared" si="27"/>
        <v>0.00</v>
      </c>
      <c r="E209" s="15">
        <f t="shared" si="28"/>
        <v>-1.4802026271354409E-12</v>
      </c>
      <c r="F209" s="15">
        <f t="shared" si="24"/>
        <v>-9.9173576018074525E-13</v>
      </c>
      <c r="G209" s="15">
        <f t="shared" si="25"/>
        <v>0</v>
      </c>
      <c r="H209" s="8">
        <f t="shared" si="26"/>
        <v>-9.9173576018074525E-13</v>
      </c>
      <c r="I209" s="13">
        <v>7</v>
      </c>
      <c r="L209" s="15">
        <f t="shared" si="31"/>
        <v>130734.31027511976</v>
      </c>
      <c r="M209" s="15">
        <f t="shared" si="30"/>
        <v>87591.987884330258</v>
      </c>
    </row>
    <row r="210" spans="2:13" x14ac:dyDescent="0.25">
      <c r="B210">
        <v>199</v>
      </c>
      <c r="C210" s="15">
        <f t="shared" si="29"/>
        <v>-2.5374902179464698E-10</v>
      </c>
      <c r="D210" s="15" t="str">
        <f t="shared" si="27"/>
        <v>0.00</v>
      </c>
      <c r="E210" s="15">
        <f t="shared" si="28"/>
        <v>-1.4802026271354409E-12</v>
      </c>
      <c r="F210" s="15">
        <f t="shared" si="24"/>
        <v>-9.9173576018074525E-13</v>
      </c>
      <c r="G210" s="15">
        <f t="shared" si="25"/>
        <v>0</v>
      </c>
      <c r="H210" s="8">
        <f t="shared" si="26"/>
        <v>-9.9173576018074525E-13</v>
      </c>
      <c r="I210" s="13">
        <v>7</v>
      </c>
      <c r="L210" s="15">
        <f t="shared" si="31"/>
        <v>130734.31027511976</v>
      </c>
      <c r="M210" s="15">
        <f t="shared" si="30"/>
        <v>87591.987884330258</v>
      </c>
    </row>
    <row r="211" spans="2:13" x14ac:dyDescent="0.25">
      <c r="B211">
        <v>200</v>
      </c>
      <c r="C211" s="15">
        <f t="shared" si="29"/>
        <v>-2.5374902179464698E-10</v>
      </c>
      <c r="D211" s="15" t="str">
        <f t="shared" si="27"/>
        <v>0.00</v>
      </c>
      <c r="E211" s="15">
        <f t="shared" si="28"/>
        <v>-1.4802026271354409E-12</v>
      </c>
      <c r="F211" s="15">
        <f t="shared" si="24"/>
        <v>-9.9173576018074525E-13</v>
      </c>
      <c r="G211" s="15">
        <f t="shared" si="25"/>
        <v>0</v>
      </c>
      <c r="H211" s="8">
        <f t="shared" si="26"/>
        <v>-9.9173576018074525E-13</v>
      </c>
      <c r="I211" s="13">
        <v>7</v>
      </c>
      <c r="L211" s="15">
        <f t="shared" si="31"/>
        <v>130734.31027511976</v>
      </c>
      <c r="M211" s="15">
        <f t="shared" si="30"/>
        <v>87591.987884330258</v>
      </c>
    </row>
    <row r="212" spans="2:13" x14ac:dyDescent="0.25">
      <c r="B212">
        <v>201</v>
      </c>
      <c r="C212" s="15">
        <f t="shared" si="29"/>
        <v>-2.5374902179464698E-10</v>
      </c>
      <c r="D212" s="15" t="str">
        <f t="shared" si="27"/>
        <v>0.00</v>
      </c>
      <c r="E212" s="15">
        <f t="shared" si="28"/>
        <v>-1.4802026271354409E-12</v>
      </c>
      <c r="F212" s="15">
        <f t="shared" si="24"/>
        <v>-9.9173576018074525E-13</v>
      </c>
      <c r="G212" s="15">
        <f t="shared" si="25"/>
        <v>0</v>
      </c>
      <c r="H212" s="8">
        <f t="shared" si="26"/>
        <v>-9.9173576018074525E-13</v>
      </c>
      <c r="I212" s="13">
        <v>7</v>
      </c>
      <c r="L212" s="15">
        <f t="shared" si="31"/>
        <v>130734.31027511976</v>
      </c>
      <c r="M212" s="15">
        <f t="shared" si="30"/>
        <v>87591.987884330258</v>
      </c>
    </row>
    <row r="213" spans="2:13" x14ac:dyDescent="0.25">
      <c r="B213">
        <v>202</v>
      </c>
      <c r="C213" s="15">
        <f t="shared" si="29"/>
        <v>-2.5374902179464698E-10</v>
      </c>
      <c r="D213" s="15" t="str">
        <f t="shared" si="27"/>
        <v>0.00</v>
      </c>
      <c r="E213" s="15">
        <f t="shared" si="28"/>
        <v>-1.4802026271354409E-12</v>
      </c>
      <c r="F213" s="15">
        <f t="shared" si="24"/>
        <v>-9.9173576018074525E-13</v>
      </c>
      <c r="G213" s="15">
        <f t="shared" si="25"/>
        <v>0</v>
      </c>
      <c r="H213" s="8">
        <f t="shared" si="26"/>
        <v>-9.9173576018074525E-13</v>
      </c>
      <c r="I213" s="13">
        <v>7</v>
      </c>
      <c r="L213" s="15">
        <f t="shared" si="31"/>
        <v>130734.31027511976</v>
      </c>
      <c r="M213" s="15">
        <f t="shared" si="30"/>
        <v>87591.987884330258</v>
      </c>
    </row>
    <row r="214" spans="2:13" x14ac:dyDescent="0.25">
      <c r="B214">
        <v>203</v>
      </c>
      <c r="C214" s="15">
        <f t="shared" si="29"/>
        <v>-2.5374902179464698E-10</v>
      </c>
      <c r="D214" s="15" t="str">
        <f t="shared" si="27"/>
        <v>0.00</v>
      </c>
      <c r="E214" s="15">
        <f t="shared" si="28"/>
        <v>-1.4802026271354409E-12</v>
      </c>
      <c r="F214" s="15">
        <f t="shared" si="24"/>
        <v>-9.9173576018074525E-13</v>
      </c>
      <c r="G214" s="15">
        <f t="shared" si="25"/>
        <v>0</v>
      </c>
      <c r="H214" s="8">
        <f t="shared" si="26"/>
        <v>-9.9173576018074525E-13</v>
      </c>
      <c r="I214" s="13">
        <v>7</v>
      </c>
      <c r="L214" s="15">
        <f t="shared" si="31"/>
        <v>130734.31027511976</v>
      </c>
      <c r="M214" s="15">
        <f t="shared" si="30"/>
        <v>87591.987884330258</v>
      </c>
    </row>
    <row r="215" spans="2:13" x14ac:dyDescent="0.25">
      <c r="B215">
        <v>204</v>
      </c>
      <c r="C215" s="15">
        <f t="shared" si="29"/>
        <v>-2.5374902179464698E-10</v>
      </c>
      <c r="D215" s="15" t="str">
        <f t="shared" si="27"/>
        <v>0.00</v>
      </c>
      <c r="E215" s="15">
        <f t="shared" si="28"/>
        <v>-1.4802026271354409E-12</v>
      </c>
      <c r="F215" s="15">
        <f t="shared" si="24"/>
        <v>-9.9173576018074525E-13</v>
      </c>
      <c r="G215" s="15">
        <f t="shared" si="25"/>
        <v>0</v>
      </c>
      <c r="H215" s="8">
        <f t="shared" si="26"/>
        <v>-9.9173576018074525E-13</v>
      </c>
      <c r="I215" s="13">
        <v>7</v>
      </c>
      <c r="L215" s="15">
        <f t="shared" si="31"/>
        <v>130734.31027511976</v>
      </c>
      <c r="M215" s="15">
        <f t="shared" si="30"/>
        <v>87591.987884330258</v>
      </c>
    </row>
    <row r="216" spans="2:13" x14ac:dyDescent="0.25">
      <c r="B216">
        <v>205</v>
      </c>
      <c r="C216" s="15">
        <f t="shared" si="29"/>
        <v>-2.5374902179464698E-10</v>
      </c>
      <c r="D216" s="15" t="str">
        <f t="shared" si="27"/>
        <v>0.00</v>
      </c>
      <c r="E216" s="15">
        <f t="shared" si="28"/>
        <v>-1.4802026271354409E-12</v>
      </c>
      <c r="F216" s="15">
        <f t="shared" si="24"/>
        <v>-9.9173576018074525E-13</v>
      </c>
      <c r="G216" s="15">
        <f t="shared" si="25"/>
        <v>0</v>
      </c>
      <c r="H216" s="8">
        <f t="shared" si="26"/>
        <v>-9.9173576018074525E-13</v>
      </c>
      <c r="I216" s="13">
        <v>7</v>
      </c>
      <c r="L216" s="15">
        <f t="shared" si="31"/>
        <v>130734.31027511976</v>
      </c>
      <c r="M216" s="15">
        <f t="shared" si="30"/>
        <v>87591.987884330258</v>
      </c>
    </row>
    <row r="217" spans="2:13" x14ac:dyDescent="0.25">
      <c r="B217">
        <v>206</v>
      </c>
      <c r="C217" s="15">
        <f t="shared" si="29"/>
        <v>-2.5374902179464698E-10</v>
      </c>
      <c r="D217" s="15" t="str">
        <f t="shared" si="27"/>
        <v>0.00</v>
      </c>
      <c r="E217" s="15">
        <f t="shared" si="28"/>
        <v>-1.4802026271354409E-12</v>
      </c>
      <c r="F217" s="15">
        <f t="shared" si="24"/>
        <v>-9.9173576018074525E-13</v>
      </c>
      <c r="G217" s="15">
        <f t="shared" si="25"/>
        <v>0</v>
      </c>
      <c r="H217" s="8">
        <f t="shared" si="26"/>
        <v>-9.9173576018074525E-13</v>
      </c>
      <c r="I217" s="13">
        <v>7</v>
      </c>
      <c r="L217" s="15">
        <f t="shared" si="31"/>
        <v>130734.31027511976</v>
      </c>
      <c r="M217" s="15">
        <f t="shared" si="30"/>
        <v>87591.987884330258</v>
      </c>
    </row>
    <row r="218" spans="2:13" x14ac:dyDescent="0.25">
      <c r="B218">
        <v>207</v>
      </c>
      <c r="C218" s="15">
        <f t="shared" si="29"/>
        <v>-2.5374902179464698E-10</v>
      </c>
      <c r="D218" s="15" t="str">
        <f t="shared" si="27"/>
        <v>0.00</v>
      </c>
      <c r="E218" s="15">
        <f t="shared" si="28"/>
        <v>-1.4802026271354409E-12</v>
      </c>
      <c r="F218" s="15">
        <f t="shared" si="24"/>
        <v>-9.9173576018074525E-13</v>
      </c>
      <c r="G218" s="15">
        <f t="shared" si="25"/>
        <v>0</v>
      </c>
      <c r="H218" s="8">
        <f t="shared" si="26"/>
        <v>-9.9173576018074525E-13</v>
      </c>
      <c r="I218" s="13">
        <v>7</v>
      </c>
      <c r="L218" s="15">
        <f t="shared" si="31"/>
        <v>130734.31027511976</v>
      </c>
      <c r="M218" s="15">
        <f t="shared" si="30"/>
        <v>87591.987884330258</v>
      </c>
    </row>
    <row r="219" spans="2:13" x14ac:dyDescent="0.25">
      <c r="B219">
        <v>208</v>
      </c>
      <c r="C219" s="15">
        <f t="shared" si="29"/>
        <v>-2.5374902179464698E-10</v>
      </c>
      <c r="D219" s="15" t="str">
        <f t="shared" si="27"/>
        <v>0.00</v>
      </c>
      <c r="E219" s="15">
        <f t="shared" si="28"/>
        <v>-1.4802026271354409E-12</v>
      </c>
      <c r="F219" s="15">
        <f t="shared" si="24"/>
        <v>-9.9173576018074525E-13</v>
      </c>
      <c r="G219" s="15">
        <f t="shared" si="25"/>
        <v>0</v>
      </c>
      <c r="H219" s="8">
        <f t="shared" si="26"/>
        <v>-9.9173576018074525E-13</v>
      </c>
      <c r="I219" s="13">
        <v>7</v>
      </c>
      <c r="L219" s="15">
        <f t="shared" si="31"/>
        <v>130734.31027511976</v>
      </c>
      <c r="M219" s="15">
        <f t="shared" si="30"/>
        <v>87591.987884330258</v>
      </c>
    </row>
    <row r="220" spans="2:13" x14ac:dyDescent="0.25">
      <c r="B220">
        <v>209</v>
      </c>
      <c r="C220" s="15">
        <f t="shared" si="29"/>
        <v>-2.5374902179464698E-10</v>
      </c>
      <c r="D220" s="15" t="str">
        <f t="shared" si="27"/>
        <v>0.00</v>
      </c>
      <c r="E220" s="15">
        <f t="shared" si="28"/>
        <v>-1.4802026271354409E-12</v>
      </c>
      <c r="F220" s="15">
        <f t="shared" si="24"/>
        <v>-9.9173576018074525E-13</v>
      </c>
      <c r="G220" s="15">
        <f t="shared" si="25"/>
        <v>0</v>
      </c>
      <c r="H220" s="8">
        <f t="shared" si="26"/>
        <v>-9.9173576018074525E-13</v>
      </c>
      <c r="I220" s="13">
        <v>7</v>
      </c>
      <c r="L220" s="15">
        <f t="shared" si="31"/>
        <v>130734.31027511976</v>
      </c>
      <c r="M220" s="15">
        <f t="shared" si="30"/>
        <v>87591.987884330258</v>
      </c>
    </row>
    <row r="221" spans="2:13" x14ac:dyDescent="0.25">
      <c r="B221">
        <v>210</v>
      </c>
      <c r="C221" s="15">
        <f t="shared" si="29"/>
        <v>-2.5374902179464698E-10</v>
      </c>
      <c r="D221" s="15" t="str">
        <f t="shared" si="27"/>
        <v>0.00</v>
      </c>
      <c r="E221" s="15">
        <f t="shared" si="28"/>
        <v>-1.4802026271354409E-12</v>
      </c>
      <c r="F221" s="15">
        <f t="shared" si="24"/>
        <v>-9.9173576018074525E-13</v>
      </c>
      <c r="G221" s="15">
        <f t="shared" si="25"/>
        <v>0</v>
      </c>
      <c r="H221" s="8">
        <f t="shared" si="26"/>
        <v>-9.9173576018074525E-13</v>
      </c>
      <c r="I221" s="13">
        <v>7</v>
      </c>
      <c r="L221" s="15">
        <f t="shared" si="31"/>
        <v>130734.31027511976</v>
      </c>
      <c r="M221" s="15">
        <f t="shared" si="30"/>
        <v>87591.987884330258</v>
      </c>
    </row>
    <row r="222" spans="2:13" x14ac:dyDescent="0.25">
      <c r="B222">
        <v>211</v>
      </c>
      <c r="C222" s="15">
        <f t="shared" si="29"/>
        <v>-2.5374902179464698E-10</v>
      </c>
      <c r="D222" s="15" t="str">
        <f t="shared" si="27"/>
        <v>0.00</v>
      </c>
      <c r="E222" s="15">
        <f t="shared" si="28"/>
        <v>-1.4802026271354409E-12</v>
      </c>
      <c r="F222" s="15">
        <f t="shared" si="24"/>
        <v>-9.9173576018074525E-13</v>
      </c>
      <c r="G222" s="15">
        <f t="shared" si="25"/>
        <v>0</v>
      </c>
      <c r="H222" s="8">
        <f t="shared" si="26"/>
        <v>-9.9173576018074525E-13</v>
      </c>
      <c r="I222" s="13">
        <v>7</v>
      </c>
      <c r="L222" s="15">
        <f t="shared" si="31"/>
        <v>130734.31027511976</v>
      </c>
      <c r="M222" s="15">
        <f t="shared" si="30"/>
        <v>87591.987884330258</v>
      </c>
    </row>
    <row r="223" spans="2:13" x14ac:dyDescent="0.25">
      <c r="B223">
        <v>212</v>
      </c>
      <c r="C223" s="15">
        <f t="shared" si="29"/>
        <v>-2.5374902179464698E-10</v>
      </c>
      <c r="D223" s="15" t="str">
        <f t="shared" si="27"/>
        <v>0.00</v>
      </c>
      <c r="E223" s="15">
        <f t="shared" si="28"/>
        <v>-1.4802026271354409E-12</v>
      </c>
      <c r="F223" s="15">
        <f t="shared" si="24"/>
        <v>-9.9173576018074525E-13</v>
      </c>
      <c r="G223" s="15">
        <f t="shared" si="25"/>
        <v>0</v>
      </c>
      <c r="H223" s="8">
        <f t="shared" si="26"/>
        <v>-9.9173576018074525E-13</v>
      </c>
      <c r="I223" s="13">
        <v>7</v>
      </c>
      <c r="L223" s="15">
        <f t="shared" si="31"/>
        <v>130734.31027511976</v>
      </c>
      <c r="M223" s="15">
        <f t="shared" si="30"/>
        <v>87591.987884330258</v>
      </c>
    </row>
    <row r="224" spans="2:13" x14ac:dyDescent="0.25">
      <c r="B224">
        <v>213</v>
      </c>
      <c r="C224" s="15">
        <f t="shared" si="29"/>
        <v>-2.5374902179464698E-10</v>
      </c>
      <c r="D224" s="15" t="str">
        <f t="shared" si="27"/>
        <v>0.00</v>
      </c>
      <c r="E224" s="15">
        <f t="shared" si="28"/>
        <v>-1.4802026271354409E-12</v>
      </c>
      <c r="F224" s="15">
        <f t="shared" si="24"/>
        <v>-9.9173576018074525E-13</v>
      </c>
      <c r="G224" s="15">
        <f t="shared" si="25"/>
        <v>0</v>
      </c>
      <c r="H224" s="8">
        <f t="shared" si="26"/>
        <v>-9.9173576018074525E-13</v>
      </c>
      <c r="I224" s="13">
        <v>7</v>
      </c>
      <c r="L224" s="15">
        <f t="shared" si="31"/>
        <v>130734.31027511976</v>
      </c>
      <c r="M224" s="15">
        <f t="shared" si="30"/>
        <v>87591.987884330258</v>
      </c>
    </row>
    <row r="225" spans="2:13" x14ac:dyDescent="0.25">
      <c r="B225">
        <v>214</v>
      </c>
      <c r="C225" s="15">
        <f t="shared" si="29"/>
        <v>-2.5374902179464698E-10</v>
      </c>
      <c r="D225" s="15" t="str">
        <f t="shared" si="27"/>
        <v>0.00</v>
      </c>
      <c r="E225" s="15">
        <f t="shared" si="28"/>
        <v>-1.4802026271354409E-12</v>
      </c>
      <c r="F225" s="15">
        <f t="shared" si="24"/>
        <v>-9.9173576018074525E-13</v>
      </c>
      <c r="G225" s="15">
        <f t="shared" si="25"/>
        <v>0</v>
      </c>
      <c r="H225" s="8">
        <f t="shared" si="26"/>
        <v>-9.9173576018074525E-13</v>
      </c>
      <c r="I225" s="13">
        <v>7</v>
      </c>
      <c r="L225" s="15">
        <f t="shared" si="31"/>
        <v>130734.31027511976</v>
      </c>
      <c r="M225" s="15">
        <f t="shared" si="30"/>
        <v>87591.987884330258</v>
      </c>
    </row>
    <row r="226" spans="2:13" x14ac:dyDescent="0.25">
      <c r="B226">
        <v>215</v>
      </c>
      <c r="C226" s="15">
        <f t="shared" si="29"/>
        <v>-2.5374902179464698E-10</v>
      </c>
      <c r="D226" s="15" t="str">
        <f t="shared" si="27"/>
        <v>0.00</v>
      </c>
      <c r="E226" s="15">
        <f t="shared" si="28"/>
        <v>-1.4802026271354409E-12</v>
      </c>
      <c r="F226" s="15">
        <f t="shared" si="24"/>
        <v>-9.9173576018074525E-13</v>
      </c>
      <c r="G226" s="15">
        <f t="shared" si="25"/>
        <v>0</v>
      </c>
      <c r="H226" s="8">
        <f t="shared" si="26"/>
        <v>-9.9173576018074525E-13</v>
      </c>
      <c r="I226" s="13">
        <v>7</v>
      </c>
      <c r="L226" s="15">
        <f t="shared" si="31"/>
        <v>130734.31027511976</v>
      </c>
      <c r="M226" s="15">
        <f t="shared" si="30"/>
        <v>87591.987884330258</v>
      </c>
    </row>
    <row r="227" spans="2:13" x14ac:dyDescent="0.25">
      <c r="B227">
        <v>216</v>
      </c>
      <c r="C227" s="15">
        <f t="shared" si="29"/>
        <v>-2.5374902179464698E-10</v>
      </c>
      <c r="D227" s="15" t="str">
        <f t="shared" si="27"/>
        <v>0.00</v>
      </c>
      <c r="E227" s="15">
        <f t="shared" si="28"/>
        <v>-1.4802026271354409E-12</v>
      </c>
      <c r="F227" s="15">
        <f t="shared" si="24"/>
        <v>-9.9173576018074525E-13</v>
      </c>
      <c r="G227" s="15">
        <f t="shared" si="25"/>
        <v>0</v>
      </c>
      <c r="H227" s="8">
        <f t="shared" si="26"/>
        <v>-9.9173576018074525E-13</v>
      </c>
      <c r="I227" s="13">
        <v>7</v>
      </c>
      <c r="L227" s="15">
        <f t="shared" si="31"/>
        <v>130734.31027511976</v>
      </c>
      <c r="M227" s="15">
        <f t="shared" si="30"/>
        <v>87591.987884330258</v>
      </c>
    </row>
    <row r="228" spans="2:13" x14ac:dyDescent="0.25">
      <c r="B228">
        <v>217</v>
      </c>
      <c r="C228" s="15">
        <f t="shared" si="29"/>
        <v>-2.5374902179464698E-10</v>
      </c>
      <c r="D228" s="15" t="str">
        <f t="shared" si="27"/>
        <v>0.00</v>
      </c>
      <c r="E228" s="15">
        <f t="shared" si="28"/>
        <v>-1.4802026271354409E-12</v>
      </c>
      <c r="F228" s="15">
        <f t="shared" si="24"/>
        <v>-9.9173576018074525E-13</v>
      </c>
      <c r="G228" s="15">
        <f t="shared" si="25"/>
        <v>0</v>
      </c>
      <c r="H228" s="8">
        <f t="shared" si="26"/>
        <v>-9.9173576018074525E-13</v>
      </c>
      <c r="I228" s="13">
        <v>7</v>
      </c>
      <c r="L228" s="15">
        <f t="shared" si="31"/>
        <v>130734.31027511976</v>
      </c>
      <c r="M228" s="15">
        <f t="shared" si="30"/>
        <v>87591.987884330258</v>
      </c>
    </row>
    <row r="229" spans="2:13" x14ac:dyDescent="0.25">
      <c r="B229">
        <v>218</v>
      </c>
      <c r="C229" s="15">
        <f t="shared" si="29"/>
        <v>-2.5374902179464698E-10</v>
      </c>
      <c r="D229" s="15" t="str">
        <f t="shared" si="27"/>
        <v>0.00</v>
      </c>
      <c r="E229" s="15">
        <f t="shared" si="28"/>
        <v>-1.4802026271354409E-12</v>
      </c>
      <c r="F229" s="15">
        <f t="shared" si="24"/>
        <v>-9.9173576018074525E-13</v>
      </c>
      <c r="G229" s="15">
        <f t="shared" si="25"/>
        <v>0</v>
      </c>
      <c r="H229" s="8">
        <f t="shared" si="26"/>
        <v>-9.9173576018074525E-13</v>
      </c>
      <c r="I229" s="13">
        <v>7</v>
      </c>
      <c r="L229" s="15">
        <f t="shared" si="31"/>
        <v>130734.31027511976</v>
      </c>
      <c r="M229" s="15">
        <f t="shared" si="30"/>
        <v>87591.987884330258</v>
      </c>
    </row>
    <row r="230" spans="2:13" x14ac:dyDescent="0.25">
      <c r="B230">
        <v>219</v>
      </c>
      <c r="C230" s="15">
        <f t="shared" si="29"/>
        <v>-2.5374902179464698E-10</v>
      </c>
      <c r="D230" s="15" t="str">
        <f t="shared" si="27"/>
        <v>0.00</v>
      </c>
      <c r="E230" s="15">
        <f t="shared" si="28"/>
        <v>-1.4802026271354409E-12</v>
      </c>
      <c r="F230" s="15">
        <f t="shared" si="24"/>
        <v>-9.9173576018074525E-13</v>
      </c>
      <c r="G230" s="15">
        <f t="shared" si="25"/>
        <v>0</v>
      </c>
      <c r="H230" s="8">
        <f t="shared" si="26"/>
        <v>-9.9173576018074525E-13</v>
      </c>
      <c r="I230" s="13">
        <v>7</v>
      </c>
      <c r="L230" s="15">
        <f t="shared" si="31"/>
        <v>130734.31027511976</v>
      </c>
      <c r="M230" s="15">
        <f t="shared" si="30"/>
        <v>87591.987884330258</v>
      </c>
    </row>
    <row r="231" spans="2:13" x14ac:dyDescent="0.25">
      <c r="B231">
        <v>220</v>
      </c>
      <c r="C231" s="15">
        <f t="shared" si="29"/>
        <v>-2.5374902179464698E-10</v>
      </c>
      <c r="D231" s="15" t="str">
        <f t="shared" si="27"/>
        <v>0.00</v>
      </c>
      <c r="E231" s="15">
        <f t="shared" si="28"/>
        <v>-1.4802026271354409E-12</v>
      </c>
      <c r="F231" s="15">
        <f t="shared" si="24"/>
        <v>-9.9173576018074525E-13</v>
      </c>
      <c r="G231" s="15">
        <f t="shared" si="25"/>
        <v>0</v>
      </c>
      <c r="H231" s="8">
        <f t="shared" si="26"/>
        <v>-9.9173576018074525E-13</v>
      </c>
      <c r="I231" s="13">
        <v>7</v>
      </c>
      <c r="L231" s="15">
        <f t="shared" si="31"/>
        <v>130734.31027511976</v>
      </c>
      <c r="M231" s="15">
        <f t="shared" si="30"/>
        <v>87591.987884330258</v>
      </c>
    </row>
    <row r="232" spans="2:13" x14ac:dyDescent="0.25">
      <c r="B232">
        <v>221</v>
      </c>
      <c r="C232" s="15">
        <f t="shared" si="29"/>
        <v>-2.5374902179464698E-10</v>
      </c>
      <c r="D232" s="15" t="str">
        <f t="shared" si="27"/>
        <v>0.00</v>
      </c>
      <c r="E232" s="15">
        <f t="shared" si="28"/>
        <v>-1.4802026271354409E-12</v>
      </c>
      <c r="F232" s="15">
        <f t="shared" si="24"/>
        <v>-9.9173576018074525E-13</v>
      </c>
      <c r="G232" s="15">
        <f t="shared" si="25"/>
        <v>0</v>
      </c>
      <c r="H232" s="8">
        <f t="shared" si="26"/>
        <v>-9.9173576018074525E-13</v>
      </c>
      <c r="I232" s="13">
        <v>7</v>
      </c>
      <c r="L232" s="15">
        <f t="shared" si="31"/>
        <v>130734.31027511976</v>
      </c>
      <c r="M232" s="15">
        <f t="shared" si="30"/>
        <v>87591.987884330258</v>
      </c>
    </row>
    <row r="233" spans="2:13" x14ac:dyDescent="0.25">
      <c r="B233">
        <v>222</v>
      </c>
      <c r="C233" s="15">
        <f t="shared" si="29"/>
        <v>-2.5374902179464698E-10</v>
      </c>
      <c r="D233" s="15" t="str">
        <f t="shared" si="27"/>
        <v>0.00</v>
      </c>
      <c r="E233" s="15">
        <f t="shared" si="28"/>
        <v>-1.4802026271354409E-12</v>
      </c>
      <c r="F233" s="15">
        <f t="shared" si="24"/>
        <v>-9.9173576018074525E-13</v>
      </c>
      <c r="G233" s="15">
        <f t="shared" si="25"/>
        <v>0</v>
      </c>
      <c r="H233" s="8">
        <f t="shared" si="26"/>
        <v>-9.9173576018074525E-13</v>
      </c>
      <c r="I233" s="13">
        <v>7</v>
      </c>
      <c r="L233" s="15">
        <f t="shared" si="31"/>
        <v>130734.31027511976</v>
      </c>
      <c r="M233" s="15">
        <f t="shared" si="30"/>
        <v>87591.987884330258</v>
      </c>
    </row>
    <row r="234" spans="2:13" x14ac:dyDescent="0.25">
      <c r="B234">
        <v>223</v>
      </c>
      <c r="C234" s="15">
        <f t="shared" si="29"/>
        <v>-2.5374902179464698E-10</v>
      </c>
      <c r="D234" s="15" t="str">
        <f t="shared" si="27"/>
        <v>0.00</v>
      </c>
      <c r="E234" s="15">
        <f t="shared" si="28"/>
        <v>-1.4802026271354409E-12</v>
      </c>
      <c r="F234" s="15">
        <f t="shared" si="24"/>
        <v>-9.9173576018074525E-13</v>
      </c>
      <c r="G234" s="15">
        <f t="shared" si="25"/>
        <v>0</v>
      </c>
      <c r="H234" s="8">
        <f t="shared" si="26"/>
        <v>-9.9173576018074525E-13</v>
      </c>
      <c r="I234" s="13">
        <v>7</v>
      </c>
      <c r="L234" s="15">
        <f t="shared" si="31"/>
        <v>130734.31027511976</v>
      </c>
      <c r="M234" s="15">
        <f t="shared" si="30"/>
        <v>87591.987884330258</v>
      </c>
    </row>
    <row r="235" spans="2:13" x14ac:dyDescent="0.25">
      <c r="B235">
        <v>224</v>
      </c>
      <c r="C235" s="15">
        <f t="shared" si="29"/>
        <v>-2.5374902179464698E-10</v>
      </c>
      <c r="D235" s="15" t="str">
        <f t="shared" si="27"/>
        <v>0.00</v>
      </c>
      <c r="E235" s="15">
        <f t="shared" si="28"/>
        <v>-1.4802026271354409E-12</v>
      </c>
      <c r="F235" s="15">
        <f t="shared" si="24"/>
        <v>-9.9173576018074525E-13</v>
      </c>
      <c r="G235" s="15">
        <f t="shared" si="25"/>
        <v>0</v>
      </c>
      <c r="H235" s="8">
        <f t="shared" si="26"/>
        <v>-9.9173576018074525E-13</v>
      </c>
      <c r="I235" s="13">
        <v>7</v>
      </c>
      <c r="L235" s="15">
        <f t="shared" si="31"/>
        <v>130734.31027511976</v>
      </c>
      <c r="M235" s="15">
        <f t="shared" si="30"/>
        <v>87591.987884330258</v>
      </c>
    </row>
    <row r="236" spans="2:13" x14ac:dyDescent="0.25">
      <c r="B236">
        <v>225</v>
      </c>
      <c r="C236" s="15">
        <f t="shared" si="29"/>
        <v>-2.5374902179464698E-10</v>
      </c>
      <c r="D236" s="15" t="str">
        <f t="shared" si="27"/>
        <v>0.00</v>
      </c>
      <c r="E236" s="15">
        <f t="shared" si="28"/>
        <v>-1.4802026271354409E-12</v>
      </c>
      <c r="F236" s="15">
        <f t="shared" si="24"/>
        <v>-9.9173576018074525E-13</v>
      </c>
      <c r="G236" s="15">
        <f t="shared" si="25"/>
        <v>0</v>
      </c>
      <c r="H236" s="8">
        <f t="shared" si="26"/>
        <v>-9.9173576018074525E-13</v>
      </c>
      <c r="I236" s="13">
        <v>7</v>
      </c>
      <c r="L236" s="15">
        <f t="shared" si="31"/>
        <v>130734.31027511976</v>
      </c>
      <c r="M236" s="15">
        <f t="shared" si="30"/>
        <v>87591.987884330258</v>
      </c>
    </row>
    <row r="237" spans="2:13" x14ac:dyDescent="0.25">
      <c r="B237">
        <v>226</v>
      </c>
      <c r="C237" s="15">
        <f t="shared" si="29"/>
        <v>-2.5374902179464698E-10</v>
      </c>
      <c r="D237" s="15" t="str">
        <f t="shared" si="27"/>
        <v>0.00</v>
      </c>
      <c r="E237" s="15">
        <f t="shared" si="28"/>
        <v>-1.4802026271354409E-12</v>
      </c>
      <c r="F237" s="15">
        <f t="shared" si="24"/>
        <v>-9.9173576018074525E-13</v>
      </c>
      <c r="G237" s="15">
        <f t="shared" si="25"/>
        <v>0</v>
      </c>
      <c r="H237" s="8">
        <f t="shared" si="26"/>
        <v>-9.9173576018074525E-13</v>
      </c>
      <c r="I237" s="13">
        <v>7</v>
      </c>
      <c r="L237" s="15">
        <f t="shared" si="31"/>
        <v>130734.31027511976</v>
      </c>
      <c r="M237" s="15">
        <f t="shared" si="30"/>
        <v>87591.987884330258</v>
      </c>
    </row>
    <row r="238" spans="2:13" x14ac:dyDescent="0.25">
      <c r="B238">
        <v>227</v>
      </c>
      <c r="C238" s="15">
        <f t="shared" si="29"/>
        <v>-2.5374902179464698E-10</v>
      </c>
      <c r="D238" s="15" t="str">
        <f t="shared" si="27"/>
        <v>0.00</v>
      </c>
      <c r="E238" s="15">
        <f t="shared" si="28"/>
        <v>-1.4802026271354409E-12</v>
      </c>
      <c r="F238" s="15">
        <f t="shared" si="24"/>
        <v>-9.9173576018074525E-13</v>
      </c>
      <c r="G238" s="15">
        <f t="shared" si="25"/>
        <v>0</v>
      </c>
      <c r="H238" s="8">
        <f t="shared" si="26"/>
        <v>-9.9173576018074525E-13</v>
      </c>
      <c r="I238" s="13">
        <v>7</v>
      </c>
      <c r="L238" s="15">
        <f t="shared" si="31"/>
        <v>130734.31027511976</v>
      </c>
      <c r="M238" s="15">
        <f t="shared" si="30"/>
        <v>87591.987884330258</v>
      </c>
    </row>
    <row r="239" spans="2:13" x14ac:dyDescent="0.25">
      <c r="B239">
        <v>228</v>
      </c>
      <c r="C239" s="15">
        <f t="shared" si="29"/>
        <v>-2.5374902179464698E-10</v>
      </c>
      <c r="D239" s="15" t="str">
        <f t="shared" si="27"/>
        <v>0.00</v>
      </c>
      <c r="E239" s="15">
        <f t="shared" si="28"/>
        <v>-1.4802026271354409E-12</v>
      </c>
      <c r="F239" s="15">
        <f t="shared" si="24"/>
        <v>-9.9173576018074525E-13</v>
      </c>
      <c r="G239" s="15">
        <f t="shared" si="25"/>
        <v>0</v>
      </c>
      <c r="H239" s="8">
        <f t="shared" si="26"/>
        <v>-9.9173576018074525E-13</v>
      </c>
      <c r="I239" s="13">
        <v>7</v>
      </c>
      <c r="L239" s="15">
        <f t="shared" si="31"/>
        <v>130734.31027511976</v>
      </c>
      <c r="M239" s="15">
        <f t="shared" si="30"/>
        <v>87591.987884330258</v>
      </c>
    </row>
    <row r="240" spans="2:13" x14ac:dyDescent="0.25">
      <c r="B240">
        <v>229</v>
      </c>
      <c r="C240" s="15">
        <f t="shared" si="29"/>
        <v>-2.5374902179464698E-10</v>
      </c>
      <c r="D240" s="15" t="str">
        <f t="shared" si="27"/>
        <v>0.00</v>
      </c>
      <c r="E240" s="15">
        <f t="shared" si="28"/>
        <v>-1.4802026271354409E-12</v>
      </c>
      <c r="F240" s="15">
        <f t="shared" si="24"/>
        <v>-9.9173576018074525E-13</v>
      </c>
      <c r="G240" s="15">
        <f t="shared" si="25"/>
        <v>0</v>
      </c>
      <c r="H240" s="8">
        <f t="shared" si="26"/>
        <v>-9.9173576018074525E-13</v>
      </c>
      <c r="I240" s="13">
        <v>7</v>
      </c>
      <c r="L240" s="15">
        <f t="shared" si="31"/>
        <v>130734.31027511976</v>
      </c>
      <c r="M240" s="15">
        <f t="shared" si="30"/>
        <v>87591.987884330258</v>
      </c>
    </row>
    <row r="241" spans="2:13" x14ac:dyDescent="0.25">
      <c r="B241">
        <v>230</v>
      </c>
      <c r="C241" s="15">
        <f t="shared" si="29"/>
        <v>-2.5374902179464698E-10</v>
      </c>
      <c r="D241" s="15" t="str">
        <f t="shared" si="27"/>
        <v>0.00</v>
      </c>
      <c r="E241" s="15">
        <f t="shared" si="28"/>
        <v>-1.4802026271354409E-12</v>
      </c>
      <c r="F241" s="15">
        <f t="shared" si="24"/>
        <v>-9.9173576018074525E-13</v>
      </c>
      <c r="G241" s="15">
        <f t="shared" si="25"/>
        <v>0</v>
      </c>
      <c r="H241" s="8">
        <f t="shared" si="26"/>
        <v>-9.9173576018074525E-13</v>
      </c>
      <c r="I241" s="13">
        <v>7</v>
      </c>
      <c r="L241" s="15">
        <f t="shared" si="31"/>
        <v>130734.31027511976</v>
      </c>
      <c r="M241" s="15">
        <f t="shared" si="30"/>
        <v>87591.987884330258</v>
      </c>
    </row>
    <row r="242" spans="2:13" x14ac:dyDescent="0.25">
      <c r="B242">
        <v>231</v>
      </c>
      <c r="C242" s="15">
        <f t="shared" si="29"/>
        <v>-2.5374902179464698E-10</v>
      </c>
      <c r="D242" s="15" t="str">
        <f t="shared" si="27"/>
        <v>0.00</v>
      </c>
      <c r="E242" s="15">
        <f t="shared" si="28"/>
        <v>-1.4802026271354409E-12</v>
      </c>
      <c r="F242" s="15">
        <f t="shared" si="24"/>
        <v>-9.9173576018074525E-13</v>
      </c>
      <c r="G242" s="15">
        <f t="shared" si="25"/>
        <v>0</v>
      </c>
      <c r="H242" s="8">
        <f t="shared" si="26"/>
        <v>-9.9173576018074525E-13</v>
      </c>
      <c r="I242" s="13">
        <v>7</v>
      </c>
      <c r="L242" s="15">
        <f t="shared" si="31"/>
        <v>130734.31027511976</v>
      </c>
      <c r="M242" s="15">
        <f t="shared" si="30"/>
        <v>87591.987884330258</v>
      </c>
    </row>
    <row r="243" spans="2:13" x14ac:dyDescent="0.25">
      <c r="B243">
        <v>232</v>
      </c>
      <c r="C243" s="15">
        <f t="shared" si="29"/>
        <v>-2.5374902179464698E-10</v>
      </c>
      <c r="D243" s="15" t="str">
        <f t="shared" si="27"/>
        <v>0.00</v>
      </c>
      <c r="E243" s="15">
        <f t="shared" si="28"/>
        <v>-1.4802026271354409E-12</v>
      </c>
      <c r="F243" s="15">
        <f t="shared" si="24"/>
        <v>-9.9173576018074525E-13</v>
      </c>
      <c r="G243" s="15">
        <f t="shared" si="25"/>
        <v>0</v>
      </c>
      <c r="H243" s="8">
        <f t="shared" si="26"/>
        <v>-9.9173576018074525E-13</v>
      </c>
      <c r="I243" s="13">
        <v>7</v>
      </c>
      <c r="L243" s="15">
        <f t="shared" si="31"/>
        <v>130734.31027511976</v>
      </c>
      <c r="M243" s="15">
        <f t="shared" si="30"/>
        <v>87591.987884330258</v>
      </c>
    </row>
    <row r="244" spans="2:13" x14ac:dyDescent="0.25">
      <c r="B244">
        <v>233</v>
      </c>
      <c r="C244" s="15">
        <f t="shared" si="29"/>
        <v>-2.5374902179464698E-10</v>
      </c>
      <c r="D244" s="15" t="str">
        <f t="shared" si="27"/>
        <v>0.00</v>
      </c>
      <c r="E244" s="15">
        <f t="shared" si="28"/>
        <v>-1.4802026271354409E-12</v>
      </c>
      <c r="F244" s="15">
        <f t="shared" si="24"/>
        <v>-9.9173576018074525E-13</v>
      </c>
      <c r="G244" s="15">
        <f t="shared" si="25"/>
        <v>0</v>
      </c>
      <c r="H244" s="8">
        <f t="shared" si="26"/>
        <v>-9.9173576018074525E-13</v>
      </c>
      <c r="I244" s="13">
        <v>7</v>
      </c>
      <c r="L244" s="15">
        <f t="shared" si="31"/>
        <v>130734.31027511976</v>
      </c>
      <c r="M244" s="15">
        <f t="shared" si="30"/>
        <v>87591.987884330258</v>
      </c>
    </row>
    <row r="245" spans="2:13" x14ac:dyDescent="0.25">
      <c r="B245">
        <v>234</v>
      </c>
      <c r="C245" s="15">
        <f t="shared" si="29"/>
        <v>-2.5374902179464698E-10</v>
      </c>
      <c r="D245" s="15" t="str">
        <f t="shared" si="27"/>
        <v>0.00</v>
      </c>
      <c r="E245" s="15">
        <f t="shared" si="28"/>
        <v>-1.4802026271354409E-12</v>
      </c>
      <c r="F245" s="15">
        <f t="shared" si="24"/>
        <v>-9.9173576018074525E-13</v>
      </c>
      <c r="G245" s="15">
        <f t="shared" si="25"/>
        <v>0</v>
      </c>
      <c r="H245" s="8">
        <f t="shared" si="26"/>
        <v>-9.9173576018074525E-13</v>
      </c>
      <c r="I245" s="13">
        <v>7</v>
      </c>
      <c r="L245" s="15">
        <f t="shared" si="31"/>
        <v>130734.31027511976</v>
      </c>
      <c r="M245" s="15">
        <f t="shared" si="30"/>
        <v>87591.987884330258</v>
      </c>
    </row>
    <row r="246" spans="2:13" x14ac:dyDescent="0.25">
      <c r="B246">
        <v>235</v>
      </c>
      <c r="C246" s="15">
        <f t="shared" si="29"/>
        <v>-2.5374902179464698E-10</v>
      </c>
      <c r="D246" s="15" t="str">
        <f t="shared" si="27"/>
        <v>0.00</v>
      </c>
      <c r="E246" s="15">
        <f t="shared" si="28"/>
        <v>-1.4802026271354409E-12</v>
      </c>
      <c r="F246" s="15">
        <f t="shared" si="24"/>
        <v>-9.9173576018074525E-13</v>
      </c>
      <c r="G246" s="15">
        <f t="shared" si="25"/>
        <v>0</v>
      </c>
      <c r="H246" s="8">
        <f t="shared" si="26"/>
        <v>-9.9173576018074525E-13</v>
      </c>
      <c r="I246" s="13">
        <v>7</v>
      </c>
      <c r="L246" s="15">
        <f t="shared" si="31"/>
        <v>130734.31027511976</v>
      </c>
      <c r="M246" s="15">
        <f t="shared" si="30"/>
        <v>87591.987884330258</v>
      </c>
    </row>
    <row r="247" spans="2:13" x14ac:dyDescent="0.25">
      <c r="B247">
        <v>236</v>
      </c>
      <c r="C247" s="15">
        <f t="shared" si="29"/>
        <v>-2.5374902179464698E-10</v>
      </c>
      <c r="D247" s="15" t="str">
        <f t="shared" si="27"/>
        <v>0.00</v>
      </c>
      <c r="E247" s="15">
        <f t="shared" si="28"/>
        <v>-1.4802026271354409E-12</v>
      </c>
      <c r="F247" s="15">
        <f t="shared" si="24"/>
        <v>-9.9173576018074525E-13</v>
      </c>
      <c r="G247" s="15">
        <f t="shared" si="25"/>
        <v>0</v>
      </c>
      <c r="H247" s="8">
        <f t="shared" si="26"/>
        <v>-9.9173576018074525E-13</v>
      </c>
      <c r="I247" s="13">
        <v>7</v>
      </c>
      <c r="L247" s="15">
        <f t="shared" si="31"/>
        <v>130734.31027511976</v>
      </c>
      <c r="M247" s="15">
        <f t="shared" si="30"/>
        <v>87591.987884330258</v>
      </c>
    </row>
    <row r="248" spans="2:13" x14ac:dyDescent="0.25">
      <c r="B248">
        <v>237</v>
      </c>
      <c r="C248" s="15">
        <f t="shared" si="29"/>
        <v>-2.5374902179464698E-10</v>
      </c>
      <c r="D248" s="15" t="str">
        <f t="shared" si="27"/>
        <v>0.00</v>
      </c>
      <c r="E248" s="15">
        <f t="shared" si="28"/>
        <v>-1.4802026271354409E-12</v>
      </c>
      <c r="F248" s="15">
        <f t="shared" si="24"/>
        <v>-9.9173576018074525E-13</v>
      </c>
      <c r="G248" s="15">
        <f t="shared" si="25"/>
        <v>0</v>
      </c>
      <c r="H248" s="8">
        <f t="shared" si="26"/>
        <v>-9.9173576018074525E-13</v>
      </c>
      <c r="I248" s="13">
        <v>7</v>
      </c>
      <c r="L248" s="15">
        <f t="shared" si="31"/>
        <v>130734.31027511976</v>
      </c>
      <c r="M248" s="15">
        <f t="shared" si="30"/>
        <v>87591.987884330258</v>
      </c>
    </row>
    <row r="249" spans="2:13" x14ac:dyDescent="0.25">
      <c r="B249">
        <v>238</v>
      </c>
      <c r="C249" s="15">
        <f t="shared" si="29"/>
        <v>-2.5374902179464698E-10</v>
      </c>
      <c r="D249" s="15" t="str">
        <f t="shared" si="27"/>
        <v>0.00</v>
      </c>
      <c r="E249" s="15">
        <f t="shared" si="28"/>
        <v>-1.4802026271354409E-12</v>
      </c>
      <c r="F249" s="15">
        <f t="shared" si="24"/>
        <v>-9.9173576018074525E-13</v>
      </c>
      <c r="G249" s="15">
        <f t="shared" si="25"/>
        <v>0</v>
      </c>
      <c r="H249" s="8">
        <f t="shared" si="26"/>
        <v>-9.9173576018074525E-13</v>
      </c>
      <c r="I249" s="13">
        <v>7</v>
      </c>
      <c r="L249" s="15">
        <f t="shared" si="31"/>
        <v>130734.31027511976</v>
      </c>
      <c r="M249" s="15">
        <f t="shared" si="30"/>
        <v>87591.987884330258</v>
      </c>
    </row>
    <row r="250" spans="2:13" x14ac:dyDescent="0.25">
      <c r="B250">
        <v>239</v>
      </c>
      <c r="C250" s="15">
        <f t="shared" si="29"/>
        <v>-2.5374902179464698E-10</v>
      </c>
      <c r="D250" s="15" t="str">
        <f t="shared" si="27"/>
        <v>0.00</v>
      </c>
      <c r="E250" s="15">
        <f t="shared" si="28"/>
        <v>-1.4802026271354409E-12</v>
      </c>
      <c r="F250" s="15">
        <f t="shared" si="24"/>
        <v>-9.9173576018074525E-13</v>
      </c>
      <c r="G250" s="15">
        <f t="shared" si="25"/>
        <v>0</v>
      </c>
      <c r="H250" s="8">
        <f t="shared" si="26"/>
        <v>-9.9173576018074525E-13</v>
      </c>
      <c r="I250" s="13">
        <v>7</v>
      </c>
      <c r="L250" s="15">
        <f t="shared" si="31"/>
        <v>130734.31027511976</v>
      </c>
      <c r="M250" s="15">
        <f t="shared" si="30"/>
        <v>87591.987884330258</v>
      </c>
    </row>
    <row r="251" spans="2:13" x14ac:dyDescent="0.25">
      <c r="B251">
        <v>240</v>
      </c>
      <c r="C251" s="15">
        <f t="shared" si="29"/>
        <v>-2.5374902179464698E-10</v>
      </c>
      <c r="D251" s="15" t="str">
        <f t="shared" si="27"/>
        <v>0.00</v>
      </c>
      <c r="E251" s="15">
        <f t="shared" si="28"/>
        <v>-1.4802026271354409E-12</v>
      </c>
      <c r="F251" s="15">
        <f t="shared" si="24"/>
        <v>-9.9173576018074525E-13</v>
      </c>
      <c r="G251" s="15">
        <f t="shared" si="25"/>
        <v>0</v>
      </c>
      <c r="H251" s="8">
        <f t="shared" si="26"/>
        <v>-9.9173576018074525E-13</v>
      </c>
      <c r="I251" s="13">
        <v>7</v>
      </c>
      <c r="L251" s="15">
        <f t="shared" si="31"/>
        <v>130734.31027511976</v>
      </c>
      <c r="M251" s="15">
        <f t="shared" si="30"/>
        <v>87591.987884330258</v>
      </c>
    </row>
    <row r="252" spans="2:13" x14ac:dyDescent="0.25">
      <c r="B252">
        <v>241</v>
      </c>
      <c r="C252" s="15">
        <f t="shared" si="29"/>
        <v>-2.5374902179464698E-10</v>
      </c>
      <c r="D252" s="15" t="str">
        <f t="shared" si="27"/>
        <v>0.00</v>
      </c>
      <c r="E252" s="15">
        <f t="shared" si="28"/>
        <v>-1.4802026271354409E-12</v>
      </c>
      <c r="F252" s="15">
        <f t="shared" si="24"/>
        <v>-9.9173576018074525E-13</v>
      </c>
      <c r="G252" s="15">
        <f t="shared" si="25"/>
        <v>0</v>
      </c>
      <c r="H252" s="8">
        <f t="shared" si="26"/>
        <v>-9.9173576018074525E-13</v>
      </c>
      <c r="I252" s="13">
        <v>7</v>
      </c>
      <c r="L252" s="15">
        <f t="shared" si="31"/>
        <v>130734.31027511976</v>
      </c>
      <c r="M252" s="15">
        <f t="shared" si="30"/>
        <v>87591.987884330258</v>
      </c>
    </row>
    <row r="253" spans="2:13" x14ac:dyDescent="0.25">
      <c r="B253">
        <v>242</v>
      </c>
      <c r="C253" s="15">
        <f t="shared" si="29"/>
        <v>-2.5374902179464698E-10</v>
      </c>
      <c r="D253" s="15" t="str">
        <f t="shared" si="27"/>
        <v>0.00</v>
      </c>
      <c r="E253" s="15">
        <f t="shared" si="28"/>
        <v>-1.4802026271354409E-12</v>
      </c>
      <c r="F253" s="15">
        <f t="shared" si="24"/>
        <v>-9.9173576018074525E-13</v>
      </c>
      <c r="G253" s="15">
        <f t="shared" si="25"/>
        <v>0</v>
      </c>
      <c r="H253" s="8">
        <f t="shared" si="26"/>
        <v>-9.9173576018074525E-13</v>
      </c>
      <c r="I253" s="13">
        <v>7</v>
      </c>
      <c r="L253" s="15">
        <f t="shared" si="31"/>
        <v>130734.31027511976</v>
      </c>
      <c r="M253" s="15">
        <f t="shared" si="30"/>
        <v>87591.987884330258</v>
      </c>
    </row>
    <row r="254" spans="2:13" x14ac:dyDescent="0.25">
      <c r="B254">
        <v>243</v>
      </c>
      <c r="C254" s="15">
        <f t="shared" si="29"/>
        <v>-2.5374902179464698E-10</v>
      </c>
      <c r="D254" s="15" t="str">
        <f t="shared" si="27"/>
        <v>0.00</v>
      </c>
      <c r="E254" s="15">
        <f t="shared" si="28"/>
        <v>-1.4802026271354409E-12</v>
      </c>
      <c r="F254" s="15">
        <f t="shared" si="24"/>
        <v>-9.9173576018074525E-13</v>
      </c>
      <c r="G254" s="15">
        <f t="shared" si="25"/>
        <v>0</v>
      </c>
      <c r="H254" s="8">
        <f t="shared" si="26"/>
        <v>-9.9173576018074525E-13</v>
      </c>
      <c r="I254" s="13">
        <v>7</v>
      </c>
      <c r="L254" s="15">
        <f t="shared" si="31"/>
        <v>130734.31027511976</v>
      </c>
      <c r="M254" s="15">
        <f t="shared" si="30"/>
        <v>87591.987884330258</v>
      </c>
    </row>
    <row r="255" spans="2:13" x14ac:dyDescent="0.25">
      <c r="B255">
        <v>244</v>
      </c>
      <c r="C255" s="15">
        <f t="shared" si="29"/>
        <v>-2.5374902179464698E-10</v>
      </c>
      <c r="D255" s="15" t="str">
        <f t="shared" si="27"/>
        <v>0.00</v>
      </c>
      <c r="E255" s="15">
        <f t="shared" si="28"/>
        <v>-1.4802026271354409E-12</v>
      </c>
      <c r="F255" s="15">
        <f t="shared" si="24"/>
        <v>-9.9173576018074525E-13</v>
      </c>
      <c r="G255" s="15">
        <f t="shared" si="25"/>
        <v>0</v>
      </c>
      <c r="H255" s="8">
        <f t="shared" si="26"/>
        <v>-9.9173576018074525E-13</v>
      </c>
      <c r="I255" s="13">
        <v>7</v>
      </c>
      <c r="L255" s="15">
        <f t="shared" si="31"/>
        <v>130734.31027511976</v>
      </c>
      <c r="M255" s="15">
        <f t="shared" si="30"/>
        <v>87591.987884330258</v>
      </c>
    </row>
    <row r="256" spans="2:13" x14ac:dyDescent="0.25">
      <c r="B256">
        <v>245</v>
      </c>
      <c r="C256" s="15">
        <f t="shared" si="29"/>
        <v>-2.5374902179464698E-10</v>
      </c>
      <c r="D256" s="15" t="str">
        <f t="shared" si="27"/>
        <v>0.00</v>
      </c>
      <c r="E256" s="15">
        <f t="shared" si="28"/>
        <v>-1.4802026271354409E-12</v>
      </c>
      <c r="F256" s="15">
        <f t="shared" si="24"/>
        <v>-9.9173576018074525E-13</v>
      </c>
      <c r="G256" s="15">
        <f t="shared" si="25"/>
        <v>0</v>
      </c>
      <c r="H256" s="8">
        <f t="shared" si="26"/>
        <v>-9.9173576018074525E-13</v>
      </c>
      <c r="I256" s="13">
        <v>7</v>
      </c>
      <c r="L256" s="15">
        <f t="shared" si="31"/>
        <v>130734.31027511976</v>
      </c>
      <c r="M256" s="15">
        <f t="shared" si="30"/>
        <v>87591.987884330258</v>
      </c>
    </row>
    <row r="257" spans="2:13" x14ac:dyDescent="0.25">
      <c r="B257">
        <v>246</v>
      </c>
      <c r="C257" s="15">
        <f t="shared" si="29"/>
        <v>-2.5374902179464698E-10</v>
      </c>
      <c r="D257" s="15" t="str">
        <f t="shared" si="27"/>
        <v>0.00</v>
      </c>
      <c r="E257" s="15">
        <f t="shared" si="28"/>
        <v>-1.4802026271354409E-12</v>
      </c>
      <c r="F257" s="15">
        <f t="shared" si="24"/>
        <v>-9.9173576018074525E-13</v>
      </c>
      <c r="G257" s="15">
        <f t="shared" si="25"/>
        <v>0</v>
      </c>
      <c r="H257" s="8">
        <f t="shared" si="26"/>
        <v>-9.9173576018074525E-13</v>
      </c>
      <c r="I257" s="13">
        <v>7</v>
      </c>
      <c r="L257" s="15">
        <f t="shared" si="31"/>
        <v>130734.31027511976</v>
      </c>
      <c r="M257" s="15">
        <f t="shared" si="30"/>
        <v>87591.987884330258</v>
      </c>
    </row>
    <row r="258" spans="2:13" x14ac:dyDescent="0.25">
      <c r="B258">
        <v>247</v>
      </c>
      <c r="C258" s="15">
        <f t="shared" si="29"/>
        <v>-2.5374902179464698E-10</v>
      </c>
      <c r="D258" s="15" t="str">
        <f t="shared" si="27"/>
        <v>0.00</v>
      </c>
      <c r="E258" s="15">
        <f t="shared" si="28"/>
        <v>-1.4802026271354409E-12</v>
      </c>
      <c r="F258" s="15">
        <f t="shared" si="24"/>
        <v>-9.9173576018074525E-13</v>
      </c>
      <c r="G258" s="15">
        <f t="shared" si="25"/>
        <v>0</v>
      </c>
      <c r="H258" s="8">
        <f t="shared" si="26"/>
        <v>-9.9173576018074525E-13</v>
      </c>
      <c r="I258" s="13">
        <v>7</v>
      </c>
      <c r="L258" s="15">
        <f t="shared" si="31"/>
        <v>130734.31027511976</v>
      </c>
      <c r="M258" s="15">
        <f t="shared" si="30"/>
        <v>87591.987884330258</v>
      </c>
    </row>
    <row r="259" spans="2:13" x14ac:dyDescent="0.25">
      <c r="B259">
        <v>248</v>
      </c>
      <c r="C259" s="15">
        <f t="shared" si="29"/>
        <v>-2.5374902179464698E-10</v>
      </c>
      <c r="D259" s="15" t="str">
        <f t="shared" si="27"/>
        <v>0.00</v>
      </c>
      <c r="E259" s="15">
        <f t="shared" si="28"/>
        <v>-1.4802026271354409E-12</v>
      </c>
      <c r="F259" s="15">
        <f t="shared" si="24"/>
        <v>-9.9173576018074525E-13</v>
      </c>
      <c r="G259" s="15">
        <f t="shared" si="25"/>
        <v>0</v>
      </c>
      <c r="H259" s="8">
        <f t="shared" si="26"/>
        <v>-9.9173576018074525E-13</v>
      </c>
      <c r="I259" s="13">
        <v>7</v>
      </c>
      <c r="L259" s="15">
        <f t="shared" si="31"/>
        <v>130734.31027511976</v>
      </c>
      <c r="M259" s="15">
        <f t="shared" si="30"/>
        <v>87591.987884330258</v>
      </c>
    </row>
    <row r="260" spans="2:13" x14ac:dyDescent="0.25">
      <c r="B260">
        <v>249</v>
      </c>
      <c r="C260" s="15">
        <f t="shared" si="29"/>
        <v>-2.5374902179464698E-10</v>
      </c>
      <c r="D260" s="15" t="str">
        <f t="shared" si="27"/>
        <v>0.00</v>
      </c>
      <c r="E260" s="15">
        <f t="shared" si="28"/>
        <v>-1.4802026271354409E-12</v>
      </c>
      <c r="F260" s="15">
        <f t="shared" si="24"/>
        <v>-9.9173576018074525E-13</v>
      </c>
      <c r="G260" s="15">
        <f t="shared" si="25"/>
        <v>0</v>
      </c>
      <c r="H260" s="8">
        <f t="shared" si="26"/>
        <v>-9.9173576018074525E-13</v>
      </c>
      <c r="I260" s="13">
        <v>7</v>
      </c>
      <c r="L260" s="15">
        <f t="shared" si="31"/>
        <v>130734.31027511976</v>
      </c>
      <c r="M260" s="15">
        <f t="shared" si="30"/>
        <v>87591.987884330258</v>
      </c>
    </row>
    <row r="261" spans="2:13" x14ac:dyDescent="0.25">
      <c r="B261">
        <v>250</v>
      </c>
      <c r="C261" s="15">
        <f t="shared" si="29"/>
        <v>-2.5374902179464698E-10</v>
      </c>
      <c r="D261" s="15" t="str">
        <f t="shared" si="27"/>
        <v>0.00</v>
      </c>
      <c r="E261" s="15">
        <f t="shared" si="28"/>
        <v>-1.4802026271354409E-12</v>
      </c>
      <c r="F261" s="15">
        <f t="shared" si="24"/>
        <v>-9.9173576018074525E-13</v>
      </c>
      <c r="G261" s="15">
        <f t="shared" si="25"/>
        <v>0</v>
      </c>
      <c r="H261" s="8">
        <f t="shared" si="26"/>
        <v>-9.9173576018074525E-13</v>
      </c>
      <c r="I261" s="13">
        <v>7</v>
      </c>
      <c r="L261" s="15">
        <f t="shared" si="31"/>
        <v>130734.31027511976</v>
      </c>
      <c r="M261" s="15">
        <f t="shared" si="30"/>
        <v>87591.987884330258</v>
      </c>
    </row>
    <row r="262" spans="2:13" x14ac:dyDescent="0.25">
      <c r="B262">
        <v>251</v>
      </c>
      <c r="C262" s="15">
        <f t="shared" si="29"/>
        <v>-2.5374902179464698E-10</v>
      </c>
      <c r="D262" s="15" t="str">
        <f t="shared" si="27"/>
        <v>0.00</v>
      </c>
      <c r="E262" s="15">
        <f t="shared" si="28"/>
        <v>-1.4802026271354409E-12</v>
      </c>
      <c r="F262" s="15">
        <f t="shared" si="24"/>
        <v>-9.9173576018074525E-13</v>
      </c>
      <c r="G262" s="15">
        <f t="shared" si="25"/>
        <v>0</v>
      </c>
      <c r="H262" s="8">
        <f t="shared" si="26"/>
        <v>-9.9173576018074525E-13</v>
      </c>
      <c r="I262" s="13">
        <v>7</v>
      </c>
      <c r="L262" s="15">
        <f t="shared" si="31"/>
        <v>130734.31027511976</v>
      </c>
      <c r="M262" s="15">
        <f t="shared" si="30"/>
        <v>87591.987884330258</v>
      </c>
    </row>
    <row r="263" spans="2:13" x14ac:dyDescent="0.25">
      <c r="B263">
        <v>252</v>
      </c>
      <c r="C263" s="15">
        <f t="shared" si="29"/>
        <v>-2.5374902179464698E-10</v>
      </c>
      <c r="D263" s="15" t="str">
        <f t="shared" si="27"/>
        <v>0.00</v>
      </c>
      <c r="E263" s="15">
        <f t="shared" si="28"/>
        <v>-1.4802026271354409E-12</v>
      </c>
      <c r="F263" s="15">
        <f t="shared" si="24"/>
        <v>-9.9173576018074525E-13</v>
      </c>
      <c r="G263" s="15">
        <f t="shared" si="25"/>
        <v>0</v>
      </c>
      <c r="H263" s="8">
        <f t="shared" si="26"/>
        <v>-9.9173576018074525E-13</v>
      </c>
      <c r="I263" s="13">
        <v>7</v>
      </c>
      <c r="L263" s="15">
        <f t="shared" si="31"/>
        <v>130734.31027511976</v>
      </c>
      <c r="M263" s="15">
        <f t="shared" si="30"/>
        <v>87591.987884330258</v>
      </c>
    </row>
    <row r="264" spans="2:13" x14ac:dyDescent="0.25">
      <c r="B264">
        <v>253</v>
      </c>
      <c r="C264" s="15">
        <f t="shared" si="29"/>
        <v>-2.5374902179464698E-10</v>
      </c>
      <c r="D264" s="15" t="str">
        <f t="shared" si="27"/>
        <v>0.00</v>
      </c>
      <c r="E264" s="15">
        <f t="shared" si="28"/>
        <v>-1.4802026271354409E-12</v>
      </c>
      <c r="F264" s="15">
        <f t="shared" si="24"/>
        <v>-9.9173576018074525E-13</v>
      </c>
      <c r="G264" s="15">
        <f t="shared" si="25"/>
        <v>0</v>
      </c>
      <c r="H264" s="8">
        <f t="shared" si="26"/>
        <v>-9.9173576018074525E-13</v>
      </c>
      <c r="I264" s="13">
        <v>7</v>
      </c>
      <c r="L264" s="15">
        <f t="shared" si="31"/>
        <v>130734.31027511976</v>
      </c>
      <c r="M264" s="15">
        <f t="shared" si="30"/>
        <v>87591.987884330258</v>
      </c>
    </row>
    <row r="265" spans="2:13" x14ac:dyDescent="0.25">
      <c r="B265">
        <v>254</v>
      </c>
      <c r="C265" s="15">
        <f t="shared" si="29"/>
        <v>-2.5374902179464698E-10</v>
      </c>
      <c r="D265" s="15" t="str">
        <f t="shared" si="27"/>
        <v>0.00</v>
      </c>
      <c r="E265" s="15">
        <f t="shared" si="28"/>
        <v>-1.4802026271354409E-12</v>
      </c>
      <c r="F265" s="15">
        <f t="shared" si="24"/>
        <v>-9.9173576018074525E-13</v>
      </c>
      <c r="G265" s="15">
        <f t="shared" si="25"/>
        <v>0</v>
      </c>
      <c r="H265" s="8">
        <f t="shared" si="26"/>
        <v>-9.9173576018074525E-13</v>
      </c>
      <c r="I265" s="13">
        <v>7</v>
      </c>
      <c r="L265" s="15">
        <f t="shared" si="31"/>
        <v>130734.31027511976</v>
      </c>
      <c r="M265" s="15">
        <f t="shared" si="30"/>
        <v>87591.987884330258</v>
      </c>
    </row>
    <row r="266" spans="2:13" x14ac:dyDescent="0.25">
      <c r="B266">
        <v>255</v>
      </c>
      <c r="C266" s="15">
        <f t="shared" si="29"/>
        <v>-2.5374902179464698E-10</v>
      </c>
      <c r="D266" s="15" t="str">
        <f t="shared" si="27"/>
        <v>0.00</v>
      </c>
      <c r="E266" s="15">
        <f t="shared" si="28"/>
        <v>-1.4802026271354409E-12</v>
      </c>
      <c r="F266" s="15">
        <f t="shared" si="24"/>
        <v>-9.9173576018074525E-13</v>
      </c>
      <c r="G266" s="15">
        <f t="shared" si="25"/>
        <v>0</v>
      </c>
      <c r="H266" s="8">
        <f t="shared" si="26"/>
        <v>-9.9173576018074525E-13</v>
      </c>
      <c r="I266" s="13">
        <v>7</v>
      </c>
      <c r="L266" s="15">
        <f t="shared" si="31"/>
        <v>130734.31027511976</v>
      </c>
      <c r="M266" s="15">
        <f t="shared" si="30"/>
        <v>87591.987884330258</v>
      </c>
    </row>
    <row r="267" spans="2:13" x14ac:dyDescent="0.25">
      <c r="B267">
        <v>256</v>
      </c>
      <c r="C267" s="15">
        <f t="shared" si="29"/>
        <v>-2.5374902179464698E-10</v>
      </c>
      <c r="D267" s="15" t="str">
        <f t="shared" si="27"/>
        <v>0.00</v>
      </c>
      <c r="E267" s="15">
        <f t="shared" si="28"/>
        <v>-1.4802026271354409E-12</v>
      </c>
      <c r="F267" s="15">
        <f t="shared" si="24"/>
        <v>-9.9173576018074525E-13</v>
      </c>
      <c r="G267" s="15">
        <f t="shared" si="25"/>
        <v>0</v>
      </c>
      <c r="H267" s="8">
        <f t="shared" si="26"/>
        <v>-9.9173576018074525E-13</v>
      </c>
      <c r="I267" s="13">
        <v>7</v>
      </c>
      <c r="L267" s="15">
        <f t="shared" si="31"/>
        <v>130734.31027511976</v>
      </c>
      <c r="M267" s="15">
        <f t="shared" si="30"/>
        <v>87591.987884330258</v>
      </c>
    </row>
    <row r="268" spans="2:13" x14ac:dyDescent="0.25">
      <c r="B268">
        <v>257</v>
      </c>
      <c r="C268" s="15">
        <f t="shared" si="29"/>
        <v>-2.5374902179464698E-10</v>
      </c>
      <c r="D268" s="15" t="str">
        <f t="shared" si="27"/>
        <v>0.00</v>
      </c>
      <c r="E268" s="15">
        <f t="shared" si="28"/>
        <v>-1.4802026271354409E-12</v>
      </c>
      <c r="F268" s="15">
        <f t="shared" ref="F268:F331" si="32">($E268*(1-$I$8/100))</f>
        <v>-9.9173576018074525E-13</v>
      </c>
      <c r="G268" s="15">
        <f t="shared" ref="G268:G331" si="33">((IF(ROUND(E268, 2)=0,0,$D268-E268))*-1)*-1</f>
        <v>0</v>
      </c>
      <c r="H268" s="8">
        <f t="shared" ref="H268:H331" si="34">G268+F268</f>
        <v>-9.9173576018074525E-13</v>
      </c>
      <c r="I268" s="13">
        <v>7</v>
      </c>
      <c r="L268" s="15">
        <f t="shared" si="31"/>
        <v>130734.31027511976</v>
      </c>
      <c r="M268" s="15">
        <f t="shared" si="30"/>
        <v>87591.987884330258</v>
      </c>
    </row>
    <row r="269" spans="2:13" x14ac:dyDescent="0.25">
      <c r="B269">
        <v>258</v>
      </c>
      <c r="C269" s="15">
        <f t="shared" si="29"/>
        <v>-2.5374902179464698E-10</v>
      </c>
      <c r="D269" s="15" t="str">
        <f t="shared" ref="D269:D332" si="35">IF(C269&gt;1, (PMT((($I269/100)/$I$5),$I$4*$I$5,$I$7,0,0))*(-1), "0.00")</f>
        <v>0.00</v>
      </c>
      <c r="E269" s="15">
        <f t="shared" ref="E269:E332" si="36">$C269*(($I269/100)/$I$5)</f>
        <v>-1.4802026271354409E-12</v>
      </c>
      <c r="F269" s="15">
        <f t="shared" si="32"/>
        <v>-9.9173576018074525E-13</v>
      </c>
      <c r="G269" s="15">
        <f t="shared" si="33"/>
        <v>0</v>
      </c>
      <c r="H269" s="8">
        <f t="shared" si="34"/>
        <v>-9.9173576018074525E-13</v>
      </c>
      <c r="I269" s="13">
        <v>7</v>
      </c>
      <c r="L269" s="15">
        <f t="shared" si="31"/>
        <v>130734.31027511976</v>
      </c>
      <c r="M269" s="15">
        <f t="shared" si="30"/>
        <v>87591.987884330258</v>
      </c>
    </row>
    <row r="270" spans="2:13" x14ac:dyDescent="0.25">
      <c r="B270">
        <v>259</v>
      </c>
      <c r="C270" s="15">
        <f t="shared" ref="C270:C333" si="37">C269-G269</f>
        <v>-2.5374902179464698E-10</v>
      </c>
      <c r="D270" s="15" t="str">
        <f t="shared" si="35"/>
        <v>0.00</v>
      </c>
      <c r="E270" s="15">
        <f t="shared" si="36"/>
        <v>-1.4802026271354409E-12</v>
      </c>
      <c r="F270" s="15">
        <f t="shared" si="32"/>
        <v>-9.9173576018074525E-13</v>
      </c>
      <c r="G270" s="15">
        <f t="shared" si="33"/>
        <v>0</v>
      </c>
      <c r="H270" s="8">
        <f t="shared" si="34"/>
        <v>-9.9173576018074525E-13</v>
      </c>
      <c r="I270" s="13">
        <v>7</v>
      </c>
      <c r="L270" s="15">
        <f t="shared" si="31"/>
        <v>130734.31027511976</v>
      </c>
      <c r="M270" s="15">
        <f t="shared" ref="M270:M333" si="38">M269+F270</f>
        <v>87591.987884330258</v>
      </c>
    </row>
    <row r="271" spans="2:13" x14ac:dyDescent="0.25">
      <c r="B271">
        <v>260</v>
      </c>
      <c r="C271" s="15">
        <f t="shared" si="37"/>
        <v>-2.5374902179464698E-10</v>
      </c>
      <c r="D271" s="15" t="str">
        <f t="shared" si="35"/>
        <v>0.00</v>
      </c>
      <c r="E271" s="15">
        <f t="shared" si="36"/>
        <v>-1.4802026271354409E-12</v>
      </c>
      <c r="F271" s="15">
        <f t="shared" si="32"/>
        <v>-9.9173576018074525E-13</v>
      </c>
      <c r="G271" s="15">
        <f t="shared" si="33"/>
        <v>0</v>
      </c>
      <c r="H271" s="8">
        <f t="shared" si="34"/>
        <v>-9.9173576018074525E-13</v>
      </c>
      <c r="I271" s="13">
        <v>7</v>
      </c>
      <c r="L271" s="15">
        <f t="shared" ref="L271:L334" si="39">L270+E271</f>
        <v>130734.31027511976</v>
      </c>
      <c r="M271" s="15">
        <f t="shared" si="38"/>
        <v>87591.987884330258</v>
      </c>
    </row>
    <row r="272" spans="2:13" x14ac:dyDescent="0.25">
      <c r="B272">
        <v>261</v>
      </c>
      <c r="C272" s="15">
        <f t="shared" si="37"/>
        <v>-2.5374902179464698E-10</v>
      </c>
      <c r="D272" s="15" t="str">
        <f t="shared" si="35"/>
        <v>0.00</v>
      </c>
      <c r="E272" s="15">
        <f t="shared" si="36"/>
        <v>-1.4802026271354409E-12</v>
      </c>
      <c r="F272" s="15">
        <f t="shared" si="32"/>
        <v>-9.9173576018074525E-13</v>
      </c>
      <c r="G272" s="15">
        <f t="shared" si="33"/>
        <v>0</v>
      </c>
      <c r="H272" s="8">
        <f t="shared" si="34"/>
        <v>-9.9173576018074525E-13</v>
      </c>
      <c r="I272" s="13">
        <v>7</v>
      </c>
      <c r="L272" s="15">
        <f t="shared" si="39"/>
        <v>130734.31027511976</v>
      </c>
      <c r="M272" s="15">
        <f t="shared" si="38"/>
        <v>87591.987884330258</v>
      </c>
    </row>
    <row r="273" spans="2:13" x14ac:dyDescent="0.25">
      <c r="B273">
        <v>262</v>
      </c>
      <c r="C273" s="15">
        <f t="shared" si="37"/>
        <v>-2.5374902179464698E-10</v>
      </c>
      <c r="D273" s="15" t="str">
        <f t="shared" si="35"/>
        <v>0.00</v>
      </c>
      <c r="E273" s="15">
        <f t="shared" si="36"/>
        <v>-1.4802026271354409E-12</v>
      </c>
      <c r="F273" s="15">
        <f t="shared" si="32"/>
        <v>-9.9173576018074525E-13</v>
      </c>
      <c r="G273" s="15">
        <f t="shared" si="33"/>
        <v>0</v>
      </c>
      <c r="H273" s="8">
        <f t="shared" si="34"/>
        <v>-9.9173576018074525E-13</v>
      </c>
      <c r="I273" s="13">
        <v>7</v>
      </c>
      <c r="L273" s="15">
        <f t="shared" si="39"/>
        <v>130734.31027511976</v>
      </c>
      <c r="M273" s="15">
        <f t="shared" si="38"/>
        <v>87591.987884330258</v>
      </c>
    </row>
    <row r="274" spans="2:13" x14ac:dyDescent="0.25">
      <c r="B274">
        <v>263</v>
      </c>
      <c r="C274" s="15">
        <f t="shared" si="37"/>
        <v>-2.5374902179464698E-10</v>
      </c>
      <c r="D274" s="15" t="str">
        <f t="shared" si="35"/>
        <v>0.00</v>
      </c>
      <c r="E274" s="15">
        <f t="shared" si="36"/>
        <v>-1.4802026271354409E-12</v>
      </c>
      <c r="F274" s="15">
        <f t="shared" si="32"/>
        <v>-9.9173576018074525E-13</v>
      </c>
      <c r="G274" s="15">
        <f t="shared" si="33"/>
        <v>0</v>
      </c>
      <c r="H274" s="8">
        <f t="shared" si="34"/>
        <v>-9.9173576018074525E-13</v>
      </c>
      <c r="I274" s="13">
        <v>7</v>
      </c>
      <c r="L274" s="15">
        <f t="shared" si="39"/>
        <v>130734.31027511976</v>
      </c>
      <c r="M274" s="15">
        <f t="shared" si="38"/>
        <v>87591.987884330258</v>
      </c>
    </row>
    <row r="275" spans="2:13" x14ac:dyDescent="0.25">
      <c r="B275">
        <v>264</v>
      </c>
      <c r="C275" s="15">
        <f t="shared" si="37"/>
        <v>-2.5374902179464698E-10</v>
      </c>
      <c r="D275" s="15" t="str">
        <f t="shared" si="35"/>
        <v>0.00</v>
      </c>
      <c r="E275" s="15">
        <f t="shared" si="36"/>
        <v>-1.4802026271354409E-12</v>
      </c>
      <c r="F275" s="15">
        <f t="shared" si="32"/>
        <v>-9.9173576018074525E-13</v>
      </c>
      <c r="G275" s="15">
        <f t="shared" si="33"/>
        <v>0</v>
      </c>
      <c r="H275" s="8">
        <f t="shared" si="34"/>
        <v>-9.9173576018074525E-13</v>
      </c>
      <c r="I275" s="13">
        <v>7</v>
      </c>
      <c r="L275" s="15">
        <f t="shared" si="39"/>
        <v>130734.31027511976</v>
      </c>
      <c r="M275" s="15">
        <f t="shared" si="38"/>
        <v>87591.987884330258</v>
      </c>
    </row>
    <row r="276" spans="2:13" x14ac:dyDescent="0.25">
      <c r="B276">
        <v>265</v>
      </c>
      <c r="C276" s="15">
        <f t="shared" si="37"/>
        <v>-2.5374902179464698E-10</v>
      </c>
      <c r="D276" s="15" t="str">
        <f t="shared" si="35"/>
        <v>0.00</v>
      </c>
      <c r="E276" s="15">
        <f t="shared" si="36"/>
        <v>-1.4802026271354409E-12</v>
      </c>
      <c r="F276" s="15">
        <f t="shared" si="32"/>
        <v>-9.9173576018074525E-13</v>
      </c>
      <c r="G276" s="15">
        <f t="shared" si="33"/>
        <v>0</v>
      </c>
      <c r="H276" s="8">
        <f t="shared" si="34"/>
        <v>-9.9173576018074525E-13</v>
      </c>
      <c r="I276" s="13">
        <v>7</v>
      </c>
      <c r="L276" s="15">
        <f t="shared" si="39"/>
        <v>130734.31027511976</v>
      </c>
      <c r="M276" s="15">
        <f t="shared" si="38"/>
        <v>87591.987884330258</v>
      </c>
    </row>
    <row r="277" spans="2:13" x14ac:dyDescent="0.25">
      <c r="B277">
        <v>266</v>
      </c>
      <c r="C277" s="15">
        <f t="shared" si="37"/>
        <v>-2.5374902179464698E-10</v>
      </c>
      <c r="D277" s="15" t="str">
        <f t="shared" si="35"/>
        <v>0.00</v>
      </c>
      <c r="E277" s="15">
        <f t="shared" si="36"/>
        <v>-1.4802026271354409E-12</v>
      </c>
      <c r="F277" s="15">
        <f t="shared" si="32"/>
        <v>-9.9173576018074525E-13</v>
      </c>
      <c r="G277" s="15">
        <f t="shared" si="33"/>
        <v>0</v>
      </c>
      <c r="H277" s="8">
        <f t="shared" si="34"/>
        <v>-9.9173576018074525E-13</v>
      </c>
      <c r="I277" s="13">
        <v>7</v>
      </c>
      <c r="L277" s="15">
        <f t="shared" si="39"/>
        <v>130734.31027511976</v>
      </c>
      <c r="M277" s="15">
        <f t="shared" si="38"/>
        <v>87591.987884330258</v>
      </c>
    </row>
    <row r="278" spans="2:13" x14ac:dyDescent="0.25">
      <c r="B278">
        <v>267</v>
      </c>
      <c r="C278" s="15">
        <f t="shared" si="37"/>
        <v>-2.5374902179464698E-10</v>
      </c>
      <c r="D278" s="15" t="str">
        <f t="shared" si="35"/>
        <v>0.00</v>
      </c>
      <c r="E278" s="15">
        <f t="shared" si="36"/>
        <v>-1.4802026271354409E-12</v>
      </c>
      <c r="F278" s="15">
        <f t="shared" si="32"/>
        <v>-9.9173576018074525E-13</v>
      </c>
      <c r="G278" s="15">
        <f t="shared" si="33"/>
        <v>0</v>
      </c>
      <c r="H278" s="8">
        <f t="shared" si="34"/>
        <v>-9.9173576018074525E-13</v>
      </c>
      <c r="I278" s="13">
        <v>7</v>
      </c>
      <c r="L278" s="15">
        <f t="shared" si="39"/>
        <v>130734.31027511976</v>
      </c>
      <c r="M278" s="15">
        <f t="shared" si="38"/>
        <v>87591.987884330258</v>
      </c>
    </row>
    <row r="279" spans="2:13" x14ac:dyDescent="0.25">
      <c r="B279">
        <v>268</v>
      </c>
      <c r="C279" s="15">
        <f t="shared" si="37"/>
        <v>-2.5374902179464698E-10</v>
      </c>
      <c r="D279" s="15" t="str">
        <f t="shared" si="35"/>
        <v>0.00</v>
      </c>
      <c r="E279" s="15">
        <f t="shared" si="36"/>
        <v>-1.4802026271354409E-12</v>
      </c>
      <c r="F279" s="15">
        <f t="shared" si="32"/>
        <v>-9.9173576018074525E-13</v>
      </c>
      <c r="G279" s="15">
        <f t="shared" si="33"/>
        <v>0</v>
      </c>
      <c r="H279" s="8">
        <f t="shared" si="34"/>
        <v>-9.9173576018074525E-13</v>
      </c>
      <c r="I279" s="13">
        <v>7</v>
      </c>
      <c r="L279" s="15">
        <f t="shared" si="39"/>
        <v>130734.31027511976</v>
      </c>
      <c r="M279" s="15">
        <f t="shared" si="38"/>
        <v>87591.987884330258</v>
      </c>
    </row>
    <row r="280" spans="2:13" x14ac:dyDescent="0.25">
      <c r="B280">
        <v>269</v>
      </c>
      <c r="C280" s="15">
        <f t="shared" si="37"/>
        <v>-2.5374902179464698E-10</v>
      </c>
      <c r="D280" s="15" t="str">
        <f t="shared" si="35"/>
        <v>0.00</v>
      </c>
      <c r="E280" s="15">
        <f t="shared" si="36"/>
        <v>-1.4802026271354409E-12</v>
      </c>
      <c r="F280" s="15">
        <f t="shared" si="32"/>
        <v>-9.9173576018074525E-13</v>
      </c>
      <c r="G280" s="15">
        <f t="shared" si="33"/>
        <v>0</v>
      </c>
      <c r="H280" s="8">
        <f t="shared" si="34"/>
        <v>-9.9173576018074525E-13</v>
      </c>
      <c r="I280" s="13">
        <v>7</v>
      </c>
      <c r="L280" s="15">
        <f t="shared" si="39"/>
        <v>130734.31027511976</v>
      </c>
      <c r="M280" s="15">
        <f t="shared" si="38"/>
        <v>87591.987884330258</v>
      </c>
    </row>
    <row r="281" spans="2:13" x14ac:dyDescent="0.25">
      <c r="B281">
        <v>270</v>
      </c>
      <c r="C281" s="15">
        <f t="shared" si="37"/>
        <v>-2.5374902179464698E-10</v>
      </c>
      <c r="D281" s="15" t="str">
        <f t="shared" si="35"/>
        <v>0.00</v>
      </c>
      <c r="E281" s="15">
        <f t="shared" si="36"/>
        <v>-1.4802026271354409E-12</v>
      </c>
      <c r="F281" s="15">
        <f t="shared" si="32"/>
        <v>-9.9173576018074525E-13</v>
      </c>
      <c r="G281" s="15">
        <f t="shared" si="33"/>
        <v>0</v>
      </c>
      <c r="H281" s="8">
        <f t="shared" si="34"/>
        <v>-9.9173576018074525E-13</v>
      </c>
      <c r="I281" s="13">
        <v>7</v>
      </c>
      <c r="L281" s="15">
        <f t="shared" si="39"/>
        <v>130734.31027511976</v>
      </c>
      <c r="M281" s="15">
        <f t="shared" si="38"/>
        <v>87591.987884330258</v>
      </c>
    </row>
    <row r="282" spans="2:13" x14ac:dyDescent="0.25">
      <c r="B282">
        <v>271</v>
      </c>
      <c r="C282" s="15">
        <f t="shared" si="37"/>
        <v>-2.5374902179464698E-10</v>
      </c>
      <c r="D282" s="15" t="str">
        <f t="shared" si="35"/>
        <v>0.00</v>
      </c>
      <c r="E282" s="15">
        <f t="shared" si="36"/>
        <v>-1.4802026271354409E-12</v>
      </c>
      <c r="F282" s="15">
        <f t="shared" si="32"/>
        <v>-9.9173576018074525E-13</v>
      </c>
      <c r="G282" s="15">
        <f t="shared" si="33"/>
        <v>0</v>
      </c>
      <c r="H282" s="8">
        <f t="shared" si="34"/>
        <v>-9.9173576018074525E-13</v>
      </c>
      <c r="I282" s="13">
        <v>7</v>
      </c>
      <c r="L282" s="15">
        <f t="shared" si="39"/>
        <v>130734.31027511976</v>
      </c>
      <c r="M282" s="15">
        <f t="shared" si="38"/>
        <v>87591.987884330258</v>
      </c>
    </row>
    <row r="283" spans="2:13" x14ac:dyDescent="0.25">
      <c r="B283">
        <v>272</v>
      </c>
      <c r="C283" s="15">
        <f t="shared" si="37"/>
        <v>-2.5374902179464698E-10</v>
      </c>
      <c r="D283" s="15" t="str">
        <f t="shared" si="35"/>
        <v>0.00</v>
      </c>
      <c r="E283" s="15">
        <f t="shared" si="36"/>
        <v>-1.4802026271354409E-12</v>
      </c>
      <c r="F283" s="15">
        <f t="shared" si="32"/>
        <v>-9.9173576018074525E-13</v>
      </c>
      <c r="G283" s="15">
        <f t="shared" si="33"/>
        <v>0</v>
      </c>
      <c r="H283" s="8">
        <f t="shared" si="34"/>
        <v>-9.9173576018074525E-13</v>
      </c>
      <c r="I283" s="13">
        <v>7</v>
      </c>
      <c r="L283" s="15">
        <f t="shared" si="39"/>
        <v>130734.31027511976</v>
      </c>
      <c r="M283" s="15">
        <f t="shared" si="38"/>
        <v>87591.987884330258</v>
      </c>
    </row>
    <row r="284" spans="2:13" x14ac:dyDescent="0.25">
      <c r="B284">
        <v>273</v>
      </c>
      <c r="C284" s="15">
        <f t="shared" si="37"/>
        <v>-2.5374902179464698E-10</v>
      </c>
      <c r="D284" s="15" t="str">
        <f t="shared" si="35"/>
        <v>0.00</v>
      </c>
      <c r="E284" s="15">
        <f t="shared" si="36"/>
        <v>-1.4802026271354409E-12</v>
      </c>
      <c r="F284" s="15">
        <f t="shared" si="32"/>
        <v>-9.9173576018074525E-13</v>
      </c>
      <c r="G284" s="15">
        <f t="shared" si="33"/>
        <v>0</v>
      </c>
      <c r="H284" s="8">
        <f t="shared" si="34"/>
        <v>-9.9173576018074525E-13</v>
      </c>
      <c r="I284" s="13">
        <v>7</v>
      </c>
      <c r="L284" s="15">
        <f t="shared" si="39"/>
        <v>130734.31027511976</v>
      </c>
      <c r="M284" s="15">
        <f t="shared" si="38"/>
        <v>87591.987884330258</v>
      </c>
    </row>
    <row r="285" spans="2:13" x14ac:dyDescent="0.25">
      <c r="B285">
        <v>274</v>
      </c>
      <c r="C285" s="15">
        <f t="shared" si="37"/>
        <v>-2.5374902179464698E-10</v>
      </c>
      <c r="D285" s="15" t="str">
        <f t="shared" si="35"/>
        <v>0.00</v>
      </c>
      <c r="E285" s="15">
        <f t="shared" si="36"/>
        <v>-1.4802026271354409E-12</v>
      </c>
      <c r="F285" s="15">
        <f t="shared" si="32"/>
        <v>-9.9173576018074525E-13</v>
      </c>
      <c r="G285" s="15">
        <f t="shared" si="33"/>
        <v>0</v>
      </c>
      <c r="H285" s="8">
        <f t="shared" si="34"/>
        <v>-9.9173576018074525E-13</v>
      </c>
      <c r="I285" s="13">
        <v>7</v>
      </c>
      <c r="L285" s="15">
        <f t="shared" si="39"/>
        <v>130734.31027511976</v>
      </c>
      <c r="M285" s="15">
        <f t="shared" si="38"/>
        <v>87591.987884330258</v>
      </c>
    </row>
    <row r="286" spans="2:13" x14ac:dyDescent="0.25">
      <c r="B286">
        <v>275</v>
      </c>
      <c r="C286" s="15">
        <f t="shared" si="37"/>
        <v>-2.5374902179464698E-10</v>
      </c>
      <c r="D286" s="15" t="str">
        <f t="shared" si="35"/>
        <v>0.00</v>
      </c>
      <c r="E286" s="15">
        <f t="shared" si="36"/>
        <v>-1.4802026271354409E-12</v>
      </c>
      <c r="F286" s="15">
        <f t="shared" si="32"/>
        <v>-9.9173576018074525E-13</v>
      </c>
      <c r="G286" s="15">
        <f t="shared" si="33"/>
        <v>0</v>
      </c>
      <c r="H286" s="8">
        <f t="shared" si="34"/>
        <v>-9.9173576018074525E-13</v>
      </c>
      <c r="I286" s="13">
        <v>7</v>
      </c>
      <c r="L286" s="15">
        <f t="shared" si="39"/>
        <v>130734.31027511976</v>
      </c>
      <c r="M286" s="15">
        <f t="shared" si="38"/>
        <v>87591.987884330258</v>
      </c>
    </row>
    <row r="287" spans="2:13" x14ac:dyDescent="0.25">
      <c r="B287">
        <v>276</v>
      </c>
      <c r="C287" s="15">
        <f t="shared" si="37"/>
        <v>-2.5374902179464698E-10</v>
      </c>
      <c r="D287" s="15" t="str">
        <f t="shared" si="35"/>
        <v>0.00</v>
      </c>
      <c r="E287" s="15">
        <f t="shared" si="36"/>
        <v>-1.4802026271354409E-12</v>
      </c>
      <c r="F287" s="15">
        <f t="shared" si="32"/>
        <v>-9.9173576018074525E-13</v>
      </c>
      <c r="G287" s="15">
        <f t="shared" si="33"/>
        <v>0</v>
      </c>
      <c r="H287" s="8">
        <f t="shared" si="34"/>
        <v>-9.9173576018074525E-13</v>
      </c>
      <c r="I287" s="13">
        <v>7</v>
      </c>
      <c r="L287" s="15">
        <f t="shared" si="39"/>
        <v>130734.31027511976</v>
      </c>
      <c r="M287" s="15">
        <f t="shared" si="38"/>
        <v>87591.987884330258</v>
      </c>
    </row>
    <row r="288" spans="2:13" x14ac:dyDescent="0.25">
      <c r="B288">
        <v>277</v>
      </c>
      <c r="C288" s="15">
        <f t="shared" si="37"/>
        <v>-2.5374902179464698E-10</v>
      </c>
      <c r="D288" s="15" t="str">
        <f t="shared" si="35"/>
        <v>0.00</v>
      </c>
      <c r="E288" s="15">
        <f t="shared" si="36"/>
        <v>-1.4802026271354409E-12</v>
      </c>
      <c r="F288" s="15">
        <f t="shared" si="32"/>
        <v>-9.9173576018074525E-13</v>
      </c>
      <c r="G288" s="15">
        <f t="shared" si="33"/>
        <v>0</v>
      </c>
      <c r="H288" s="8">
        <f t="shared" si="34"/>
        <v>-9.9173576018074525E-13</v>
      </c>
      <c r="I288" s="13">
        <v>7</v>
      </c>
      <c r="L288" s="15">
        <f t="shared" si="39"/>
        <v>130734.31027511976</v>
      </c>
      <c r="M288" s="15">
        <f t="shared" si="38"/>
        <v>87591.987884330258</v>
      </c>
    </row>
    <row r="289" spans="2:13" x14ac:dyDescent="0.25">
      <c r="B289">
        <v>278</v>
      </c>
      <c r="C289" s="15">
        <f t="shared" si="37"/>
        <v>-2.5374902179464698E-10</v>
      </c>
      <c r="D289" s="15" t="str">
        <f t="shared" si="35"/>
        <v>0.00</v>
      </c>
      <c r="E289" s="15">
        <f t="shared" si="36"/>
        <v>-1.4802026271354409E-12</v>
      </c>
      <c r="F289" s="15">
        <f t="shared" si="32"/>
        <v>-9.9173576018074525E-13</v>
      </c>
      <c r="G289" s="15">
        <f t="shared" si="33"/>
        <v>0</v>
      </c>
      <c r="H289" s="8">
        <f t="shared" si="34"/>
        <v>-9.9173576018074525E-13</v>
      </c>
      <c r="I289" s="13">
        <v>7</v>
      </c>
      <c r="L289" s="15">
        <f t="shared" si="39"/>
        <v>130734.31027511976</v>
      </c>
      <c r="M289" s="15">
        <f t="shared" si="38"/>
        <v>87591.987884330258</v>
      </c>
    </row>
    <row r="290" spans="2:13" x14ac:dyDescent="0.25">
      <c r="B290">
        <v>279</v>
      </c>
      <c r="C290" s="15">
        <f t="shared" si="37"/>
        <v>-2.5374902179464698E-10</v>
      </c>
      <c r="D290" s="15" t="str">
        <f t="shared" si="35"/>
        <v>0.00</v>
      </c>
      <c r="E290" s="15">
        <f t="shared" si="36"/>
        <v>-1.4802026271354409E-12</v>
      </c>
      <c r="F290" s="15">
        <f t="shared" si="32"/>
        <v>-9.9173576018074525E-13</v>
      </c>
      <c r="G290" s="15">
        <f t="shared" si="33"/>
        <v>0</v>
      </c>
      <c r="H290" s="8">
        <f t="shared" si="34"/>
        <v>-9.9173576018074525E-13</v>
      </c>
      <c r="I290" s="13">
        <v>7</v>
      </c>
      <c r="L290" s="15">
        <f t="shared" si="39"/>
        <v>130734.31027511976</v>
      </c>
      <c r="M290" s="15">
        <f t="shared" si="38"/>
        <v>87591.987884330258</v>
      </c>
    </row>
    <row r="291" spans="2:13" x14ac:dyDescent="0.25">
      <c r="B291">
        <v>280</v>
      </c>
      <c r="C291" s="15">
        <f t="shared" si="37"/>
        <v>-2.5374902179464698E-10</v>
      </c>
      <c r="D291" s="15" t="str">
        <f t="shared" si="35"/>
        <v>0.00</v>
      </c>
      <c r="E291" s="15">
        <f t="shared" si="36"/>
        <v>-1.4802026271354409E-12</v>
      </c>
      <c r="F291" s="15">
        <f t="shared" si="32"/>
        <v>-9.9173576018074525E-13</v>
      </c>
      <c r="G291" s="15">
        <f t="shared" si="33"/>
        <v>0</v>
      </c>
      <c r="H291" s="8">
        <f t="shared" si="34"/>
        <v>-9.9173576018074525E-13</v>
      </c>
      <c r="I291" s="13">
        <v>7</v>
      </c>
      <c r="L291" s="15">
        <f t="shared" si="39"/>
        <v>130734.31027511976</v>
      </c>
      <c r="M291" s="15">
        <f t="shared" si="38"/>
        <v>87591.987884330258</v>
      </c>
    </row>
    <row r="292" spans="2:13" x14ac:dyDescent="0.25">
      <c r="B292">
        <v>281</v>
      </c>
      <c r="C292" s="15">
        <f t="shared" si="37"/>
        <v>-2.5374902179464698E-10</v>
      </c>
      <c r="D292" s="15" t="str">
        <f t="shared" si="35"/>
        <v>0.00</v>
      </c>
      <c r="E292" s="15">
        <f t="shared" si="36"/>
        <v>-1.4802026271354409E-12</v>
      </c>
      <c r="F292" s="15">
        <f t="shared" si="32"/>
        <v>-9.9173576018074525E-13</v>
      </c>
      <c r="G292" s="15">
        <f t="shared" si="33"/>
        <v>0</v>
      </c>
      <c r="H292" s="8">
        <f t="shared" si="34"/>
        <v>-9.9173576018074525E-13</v>
      </c>
      <c r="I292" s="13">
        <v>7</v>
      </c>
      <c r="L292" s="15">
        <f t="shared" si="39"/>
        <v>130734.31027511976</v>
      </c>
      <c r="M292" s="15">
        <f t="shared" si="38"/>
        <v>87591.987884330258</v>
      </c>
    </row>
    <row r="293" spans="2:13" x14ac:dyDescent="0.25">
      <c r="B293">
        <v>282</v>
      </c>
      <c r="C293" s="15">
        <f t="shared" si="37"/>
        <v>-2.5374902179464698E-10</v>
      </c>
      <c r="D293" s="15" t="str">
        <f t="shared" si="35"/>
        <v>0.00</v>
      </c>
      <c r="E293" s="15">
        <f t="shared" si="36"/>
        <v>-1.4802026271354409E-12</v>
      </c>
      <c r="F293" s="15">
        <f t="shared" si="32"/>
        <v>-9.9173576018074525E-13</v>
      </c>
      <c r="G293" s="15">
        <f t="shared" si="33"/>
        <v>0</v>
      </c>
      <c r="H293" s="8">
        <f t="shared" si="34"/>
        <v>-9.9173576018074525E-13</v>
      </c>
      <c r="I293" s="13">
        <v>7</v>
      </c>
      <c r="L293" s="15">
        <f t="shared" si="39"/>
        <v>130734.31027511976</v>
      </c>
      <c r="M293" s="15">
        <f t="shared" si="38"/>
        <v>87591.987884330258</v>
      </c>
    </row>
    <row r="294" spans="2:13" x14ac:dyDescent="0.25">
      <c r="B294">
        <v>283</v>
      </c>
      <c r="C294" s="15">
        <f t="shared" si="37"/>
        <v>-2.5374902179464698E-10</v>
      </c>
      <c r="D294" s="15" t="str">
        <f t="shared" si="35"/>
        <v>0.00</v>
      </c>
      <c r="E294" s="15">
        <f t="shared" si="36"/>
        <v>-1.4802026271354409E-12</v>
      </c>
      <c r="F294" s="15">
        <f t="shared" si="32"/>
        <v>-9.9173576018074525E-13</v>
      </c>
      <c r="G294" s="15">
        <f t="shared" si="33"/>
        <v>0</v>
      </c>
      <c r="H294" s="8">
        <f t="shared" si="34"/>
        <v>-9.9173576018074525E-13</v>
      </c>
      <c r="I294" s="13">
        <v>7</v>
      </c>
      <c r="L294" s="15">
        <f t="shared" si="39"/>
        <v>130734.31027511976</v>
      </c>
      <c r="M294" s="15">
        <f t="shared" si="38"/>
        <v>87591.987884330258</v>
      </c>
    </row>
    <row r="295" spans="2:13" x14ac:dyDescent="0.25">
      <c r="B295">
        <v>284</v>
      </c>
      <c r="C295" s="15">
        <f t="shared" si="37"/>
        <v>-2.5374902179464698E-10</v>
      </c>
      <c r="D295" s="15" t="str">
        <f t="shared" si="35"/>
        <v>0.00</v>
      </c>
      <c r="E295" s="15">
        <f t="shared" si="36"/>
        <v>-1.4802026271354409E-12</v>
      </c>
      <c r="F295" s="15">
        <f t="shared" si="32"/>
        <v>-9.9173576018074525E-13</v>
      </c>
      <c r="G295" s="15">
        <f t="shared" si="33"/>
        <v>0</v>
      </c>
      <c r="H295" s="8">
        <f t="shared" si="34"/>
        <v>-9.9173576018074525E-13</v>
      </c>
      <c r="I295" s="13">
        <v>7</v>
      </c>
      <c r="L295" s="15">
        <f t="shared" si="39"/>
        <v>130734.31027511976</v>
      </c>
      <c r="M295" s="15">
        <f t="shared" si="38"/>
        <v>87591.987884330258</v>
      </c>
    </row>
    <row r="296" spans="2:13" x14ac:dyDescent="0.25">
      <c r="B296">
        <v>285</v>
      </c>
      <c r="C296" s="15">
        <f t="shared" si="37"/>
        <v>-2.5374902179464698E-10</v>
      </c>
      <c r="D296" s="15" t="str">
        <f t="shared" si="35"/>
        <v>0.00</v>
      </c>
      <c r="E296" s="15">
        <f t="shared" si="36"/>
        <v>-1.4802026271354409E-12</v>
      </c>
      <c r="F296" s="15">
        <f t="shared" si="32"/>
        <v>-9.9173576018074525E-13</v>
      </c>
      <c r="G296" s="15">
        <f t="shared" si="33"/>
        <v>0</v>
      </c>
      <c r="H296" s="8">
        <f t="shared" si="34"/>
        <v>-9.9173576018074525E-13</v>
      </c>
      <c r="I296" s="13">
        <v>7</v>
      </c>
      <c r="L296" s="15">
        <f t="shared" si="39"/>
        <v>130734.31027511976</v>
      </c>
      <c r="M296" s="15">
        <f t="shared" si="38"/>
        <v>87591.987884330258</v>
      </c>
    </row>
    <row r="297" spans="2:13" x14ac:dyDescent="0.25">
      <c r="B297">
        <v>286</v>
      </c>
      <c r="C297" s="15">
        <f t="shared" si="37"/>
        <v>-2.5374902179464698E-10</v>
      </c>
      <c r="D297" s="15" t="str">
        <f t="shared" si="35"/>
        <v>0.00</v>
      </c>
      <c r="E297" s="15">
        <f t="shared" si="36"/>
        <v>-1.4802026271354409E-12</v>
      </c>
      <c r="F297" s="15">
        <f t="shared" si="32"/>
        <v>-9.9173576018074525E-13</v>
      </c>
      <c r="G297" s="15">
        <f t="shared" si="33"/>
        <v>0</v>
      </c>
      <c r="H297" s="8">
        <f t="shared" si="34"/>
        <v>-9.9173576018074525E-13</v>
      </c>
      <c r="I297" s="13">
        <v>7</v>
      </c>
      <c r="L297" s="15">
        <f t="shared" si="39"/>
        <v>130734.31027511976</v>
      </c>
      <c r="M297" s="15">
        <f t="shared" si="38"/>
        <v>87591.987884330258</v>
      </c>
    </row>
    <row r="298" spans="2:13" x14ac:dyDescent="0.25">
      <c r="B298">
        <v>287</v>
      </c>
      <c r="C298" s="15">
        <f t="shared" si="37"/>
        <v>-2.5374902179464698E-10</v>
      </c>
      <c r="D298" s="15" t="str">
        <f t="shared" si="35"/>
        <v>0.00</v>
      </c>
      <c r="E298" s="15">
        <f t="shared" si="36"/>
        <v>-1.4802026271354409E-12</v>
      </c>
      <c r="F298" s="15">
        <f t="shared" si="32"/>
        <v>-9.9173576018074525E-13</v>
      </c>
      <c r="G298" s="15">
        <f t="shared" si="33"/>
        <v>0</v>
      </c>
      <c r="H298" s="8">
        <f t="shared" si="34"/>
        <v>-9.9173576018074525E-13</v>
      </c>
      <c r="I298" s="13">
        <v>7</v>
      </c>
      <c r="L298" s="15">
        <f t="shared" si="39"/>
        <v>130734.31027511976</v>
      </c>
      <c r="M298" s="15">
        <f t="shared" si="38"/>
        <v>87591.987884330258</v>
      </c>
    </row>
    <row r="299" spans="2:13" x14ac:dyDescent="0.25">
      <c r="B299">
        <v>288</v>
      </c>
      <c r="C299" s="15">
        <f t="shared" si="37"/>
        <v>-2.5374902179464698E-10</v>
      </c>
      <c r="D299" s="15" t="str">
        <f t="shared" si="35"/>
        <v>0.00</v>
      </c>
      <c r="E299" s="15">
        <f t="shared" si="36"/>
        <v>-1.4802026271354409E-12</v>
      </c>
      <c r="F299" s="15">
        <f t="shared" si="32"/>
        <v>-9.9173576018074525E-13</v>
      </c>
      <c r="G299" s="15">
        <f t="shared" si="33"/>
        <v>0</v>
      </c>
      <c r="H299" s="8">
        <f t="shared" si="34"/>
        <v>-9.9173576018074525E-13</v>
      </c>
      <c r="I299" s="13">
        <v>7</v>
      </c>
      <c r="L299" s="15">
        <f t="shared" si="39"/>
        <v>130734.31027511976</v>
      </c>
      <c r="M299" s="15">
        <f t="shared" si="38"/>
        <v>87591.987884330258</v>
      </c>
    </row>
    <row r="300" spans="2:13" x14ac:dyDescent="0.25">
      <c r="B300">
        <v>289</v>
      </c>
      <c r="C300" s="15">
        <f t="shared" si="37"/>
        <v>-2.5374902179464698E-10</v>
      </c>
      <c r="D300" s="15" t="str">
        <f t="shared" si="35"/>
        <v>0.00</v>
      </c>
      <c r="E300" s="15">
        <f t="shared" si="36"/>
        <v>-1.4802026271354409E-12</v>
      </c>
      <c r="F300" s="15">
        <f t="shared" si="32"/>
        <v>-9.9173576018074525E-13</v>
      </c>
      <c r="G300" s="15">
        <f t="shared" si="33"/>
        <v>0</v>
      </c>
      <c r="H300" s="8">
        <f t="shared" si="34"/>
        <v>-9.9173576018074525E-13</v>
      </c>
      <c r="I300" s="13">
        <v>7</v>
      </c>
      <c r="L300" s="15">
        <f t="shared" si="39"/>
        <v>130734.31027511976</v>
      </c>
      <c r="M300" s="15">
        <f t="shared" si="38"/>
        <v>87591.987884330258</v>
      </c>
    </row>
    <row r="301" spans="2:13" x14ac:dyDescent="0.25">
      <c r="B301">
        <v>290</v>
      </c>
      <c r="C301" s="15">
        <f t="shared" si="37"/>
        <v>-2.5374902179464698E-10</v>
      </c>
      <c r="D301" s="15" t="str">
        <f t="shared" si="35"/>
        <v>0.00</v>
      </c>
      <c r="E301" s="15">
        <f t="shared" si="36"/>
        <v>-1.4802026271354409E-12</v>
      </c>
      <c r="F301" s="15">
        <f t="shared" si="32"/>
        <v>-9.9173576018074525E-13</v>
      </c>
      <c r="G301" s="15">
        <f t="shared" si="33"/>
        <v>0</v>
      </c>
      <c r="H301" s="8">
        <f t="shared" si="34"/>
        <v>-9.9173576018074525E-13</v>
      </c>
      <c r="I301" s="13">
        <v>7</v>
      </c>
      <c r="L301" s="15">
        <f t="shared" si="39"/>
        <v>130734.31027511976</v>
      </c>
      <c r="M301" s="15">
        <f t="shared" si="38"/>
        <v>87591.987884330258</v>
      </c>
    </row>
    <row r="302" spans="2:13" x14ac:dyDescent="0.25">
      <c r="B302">
        <v>291</v>
      </c>
      <c r="C302" s="15">
        <f t="shared" si="37"/>
        <v>-2.5374902179464698E-10</v>
      </c>
      <c r="D302" s="15" t="str">
        <f t="shared" si="35"/>
        <v>0.00</v>
      </c>
      <c r="E302" s="15">
        <f t="shared" si="36"/>
        <v>-1.4802026271354409E-12</v>
      </c>
      <c r="F302" s="15">
        <f t="shared" si="32"/>
        <v>-9.9173576018074525E-13</v>
      </c>
      <c r="G302" s="15">
        <f t="shared" si="33"/>
        <v>0</v>
      </c>
      <c r="H302" s="8">
        <f t="shared" si="34"/>
        <v>-9.9173576018074525E-13</v>
      </c>
      <c r="I302" s="13">
        <v>7</v>
      </c>
      <c r="L302" s="15">
        <f t="shared" si="39"/>
        <v>130734.31027511976</v>
      </c>
      <c r="M302" s="15">
        <f t="shared" si="38"/>
        <v>87591.987884330258</v>
      </c>
    </row>
    <row r="303" spans="2:13" x14ac:dyDescent="0.25">
      <c r="B303">
        <v>292</v>
      </c>
      <c r="C303" s="15">
        <f t="shared" si="37"/>
        <v>-2.5374902179464698E-10</v>
      </c>
      <c r="D303" s="15" t="str">
        <f t="shared" si="35"/>
        <v>0.00</v>
      </c>
      <c r="E303" s="15">
        <f t="shared" si="36"/>
        <v>-1.4802026271354409E-12</v>
      </c>
      <c r="F303" s="15">
        <f t="shared" si="32"/>
        <v>-9.9173576018074525E-13</v>
      </c>
      <c r="G303" s="15">
        <f t="shared" si="33"/>
        <v>0</v>
      </c>
      <c r="H303" s="8">
        <f t="shared" si="34"/>
        <v>-9.9173576018074525E-13</v>
      </c>
      <c r="I303" s="13">
        <v>7</v>
      </c>
      <c r="L303" s="15">
        <f t="shared" si="39"/>
        <v>130734.31027511976</v>
      </c>
      <c r="M303" s="15">
        <f t="shared" si="38"/>
        <v>87591.987884330258</v>
      </c>
    </row>
    <row r="304" spans="2:13" x14ac:dyDescent="0.25">
      <c r="B304">
        <v>293</v>
      </c>
      <c r="C304" s="15">
        <f t="shared" si="37"/>
        <v>-2.5374902179464698E-10</v>
      </c>
      <c r="D304" s="15" t="str">
        <f t="shared" si="35"/>
        <v>0.00</v>
      </c>
      <c r="E304" s="15">
        <f t="shared" si="36"/>
        <v>-1.4802026271354409E-12</v>
      </c>
      <c r="F304" s="15">
        <f t="shared" si="32"/>
        <v>-9.9173576018074525E-13</v>
      </c>
      <c r="G304" s="15">
        <f t="shared" si="33"/>
        <v>0</v>
      </c>
      <c r="H304" s="8">
        <f t="shared" si="34"/>
        <v>-9.9173576018074525E-13</v>
      </c>
      <c r="I304" s="13">
        <v>7</v>
      </c>
      <c r="L304" s="15">
        <f t="shared" si="39"/>
        <v>130734.31027511976</v>
      </c>
      <c r="M304" s="15">
        <f t="shared" si="38"/>
        <v>87591.987884330258</v>
      </c>
    </row>
    <row r="305" spans="2:13" x14ac:dyDescent="0.25">
      <c r="B305">
        <v>294</v>
      </c>
      <c r="C305" s="15">
        <f t="shared" si="37"/>
        <v>-2.5374902179464698E-10</v>
      </c>
      <c r="D305" s="15" t="str">
        <f t="shared" si="35"/>
        <v>0.00</v>
      </c>
      <c r="E305" s="15">
        <f t="shared" si="36"/>
        <v>-1.4802026271354409E-12</v>
      </c>
      <c r="F305" s="15">
        <f t="shared" si="32"/>
        <v>-9.9173576018074525E-13</v>
      </c>
      <c r="G305" s="15">
        <f t="shared" si="33"/>
        <v>0</v>
      </c>
      <c r="H305" s="8">
        <f t="shared" si="34"/>
        <v>-9.9173576018074525E-13</v>
      </c>
      <c r="I305" s="13">
        <v>7</v>
      </c>
      <c r="L305" s="15">
        <f t="shared" si="39"/>
        <v>130734.31027511976</v>
      </c>
      <c r="M305" s="15">
        <f t="shared" si="38"/>
        <v>87591.987884330258</v>
      </c>
    </row>
    <row r="306" spans="2:13" x14ac:dyDescent="0.25">
      <c r="B306">
        <v>295</v>
      </c>
      <c r="C306" s="15">
        <f t="shared" si="37"/>
        <v>-2.5374902179464698E-10</v>
      </c>
      <c r="D306" s="15" t="str">
        <f t="shared" si="35"/>
        <v>0.00</v>
      </c>
      <c r="E306" s="15">
        <f t="shared" si="36"/>
        <v>-1.4802026271354409E-12</v>
      </c>
      <c r="F306" s="15">
        <f t="shared" si="32"/>
        <v>-9.9173576018074525E-13</v>
      </c>
      <c r="G306" s="15">
        <f t="shared" si="33"/>
        <v>0</v>
      </c>
      <c r="H306" s="8">
        <f t="shared" si="34"/>
        <v>-9.9173576018074525E-13</v>
      </c>
      <c r="I306" s="13">
        <v>7</v>
      </c>
      <c r="L306" s="15">
        <f t="shared" si="39"/>
        <v>130734.31027511976</v>
      </c>
      <c r="M306" s="15">
        <f t="shared" si="38"/>
        <v>87591.987884330258</v>
      </c>
    </row>
    <row r="307" spans="2:13" x14ac:dyDescent="0.25">
      <c r="B307">
        <v>296</v>
      </c>
      <c r="C307" s="15">
        <f t="shared" si="37"/>
        <v>-2.5374902179464698E-10</v>
      </c>
      <c r="D307" s="15" t="str">
        <f t="shared" si="35"/>
        <v>0.00</v>
      </c>
      <c r="E307" s="15">
        <f t="shared" si="36"/>
        <v>-1.4802026271354409E-12</v>
      </c>
      <c r="F307" s="15">
        <f t="shared" si="32"/>
        <v>-9.9173576018074525E-13</v>
      </c>
      <c r="G307" s="15">
        <f t="shared" si="33"/>
        <v>0</v>
      </c>
      <c r="H307" s="8">
        <f t="shared" si="34"/>
        <v>-9.9173576018074525E-13</v>
      </c>
      <c r="I307" s="13">
        <v>7</v>
      </c>
      <c r="L307" s="15">
        <f t="shared" si="39"/>
        <v>130734.31027511976</v>
      </c>
      <c r="M307" s="15">
        <f t="shared" si="38"/>
        <v>87591.987884330258</v>
      </c>
    </row>
    <row r="308" spans="2:13" x14ac:dyDescent="0.25">
      <c r="B308">
        <v>297</v>
      </c>
      <c r="C308" s="15">
        <f t="shared" si="37"/>
        <v>-2.5374902179464698E-10</v>
      </c>
      <c r="D308" s="15" t="str">
        <f t="shared" si="35"/>
        <v>0.00</v>
      </c>
      <c r="E308" s="15">
        <f t="shared" si="36"/>
        <v>-1.4802026271354409E-12</v>
      </c>
      <c r="F308" s="15">
        <f t="shared" si="32"/>
        <v>-9.9173576018074525E-13</v>
      </c>
      <c r="G308" s="15">
        <f t="shared" si="33"/>
        <v>0</v>
      </c>
      <c r="H308" s="8">
        <f t="shared" si="34"/>
        <v>-9.9173576018074525E-13</v>
      </c>
      <c r="I308" s="13">
        <v>7</v>
      </c>
      <c r="L308" s="15">
        <f t="shared" si="39"/>
        <v>130734.31027511976</v>
      </c>
      <c r="M308" s="15">
        <f t="shared" si="38"/>
        <v>87591.987884330258</v>
      </c>
    </row>
    <row r="309" spans="2:13" x14ac:dyDescent="0.25">
      <c r="B309">
        <v>298</v>
      </c>
      <c r="C309" s="15">
        <f t="shared" si="37"/>
        <v>-2.5374902179464698E-10</v>
      </c>
      <c r="D309" s="15" t="str">
        <f t="shared" si="35"/>
        <v>0.00</v>
      </c>
      <c r="E309" s="15">
        <f t="shared" si="36"/>
        <v>-1.4802026271354409E-12</v>
      </c>
      <c r="F309" s="15">
        <f t="shared" si="32"/>
        <v>-9.9173576018074525E-13</v>
      </c>
      <c r="G309" s="15">
        <f t="shared" si="33"/>
        <v>0</v>
      </c>
      <c r="H309" s="8">
        <f t="shared" si="34"/>
        <v>-9.9173576018074525E-13</v>
      </c>
      <c r="I309" s="13">
        <v>7</v>
      </c>
      <c r="L309" s="15">
        <f t="shared" si="39"/>
        <v>130734.31027511976</v>
      </c>
      <c r="M309" s="15">
        <f t="shared" si="38"/>
        <v>87591.987884330258</v>
      </c>
    </row>
    <row r="310" spans="2:13" x14ac:dyDescent="0.25">
      <c r="B310">
        <v>299</v>
      </c>
      <c r="C310" s="15">
        <f t="shared" si="37"/>
        <v>-2.5374902179464698E-10</v>
      </c>
      <c r="D310" s="15" t="str">
        <f t="shared" si="35"/>
        <v>0.00</v>
      </c>
      <c r="E310" s="15">
        <f t="shared" si="36"/>
        <v>-1.4802026271354409E-12</v>
      </c>
      <c r="F310" s="15">
        <f t="shared" si="32"/>
        <v>-9.9173576018074525E-13</v>
      </c>
      <c r="G310" s="15">
        <f t="shared" si="33"/>
        <v>0</v>
      </c>
      <c r="H310" s="8">
        <f t="shared" si="34"/>
        <v>-9.9173576018074525E-13</v>
      </c>
      <c r="I310" s="13">
        <v>7</v>
      </c>
      <c r="L310" s="15">
        <f t="shared" si="39"/>
        <v>130734.31027511976</v>
      </c>
      <c r="M310" s="15">
        <f t="shared" si="38"/>
        <v>87591.987884330258</v>
      </c>
    </row>
    <row r="311" spans="2:13" x14ac:dyDescent="0.25">
      <c r="B311">
        <v>300</v>
      </c>
      <c r="C311" s="15">
        <f t="shared" si="37"/>
        <v>-2.5374902179464698E-10</v>
      </c>
      <c r="D311" s="15" t="str">
        <f t="shared" si="35"/>
        <v>0.00</v>
      </c>
      <c r="E311" s="15">
        <f t="shared" si="36"/>
        <v>-1.4802026271354409E-12</v>
      </c>
      <c r="F311" s="15">
        <f t="shared" si="32"/>
        <v>-9.9173576018074525E-13</v>
      </c>
      <c r="G311" s="15">
        <f t="shared" si="33"/>
        <v>0</v>
      </c>
      <c r="H311" s="8">
        <f t="shared" si="34"/>
        <v>-9.9173576018074525E-13</v>
      </c>
      <c r="I311" s="13">
        <v>7</v>
      </c>
      <c r="L311" s="15">
        <f t="shared" si="39"/>
        <v>130734.31027511976</v>
      </c>
      <c r="M311" s="15">
        <f t="shared" si="38"/>
        <v>87591.987884330258</v>
      </c>
    </row>
    <row r="312" spans="2:13" x14ac:dyDescent="0.25">
      <c r="B312">
        <v>301</v>
      </c>
      <c r="C312" s="15">
        <f t="shared" si="37"/>
        <v>-2.5374902179464698E-10</v>
      </c>
      <c r="D312" s="15" t="str">
        <f t="shared" si="35"/>
        <v>0.00</v>
      </c>
      <c r="E312" s="15">
        <f t="shared" si="36"/>
        <v>-1.4802026271354409E-12</v>
      </c>
      <c r="F312" s="15">
        <f t="shared" si="32"/>
        <v>-9.9173576018074525E-13</v>
      </c>
      <c r="G312" s="15">
        <f t="shared" si="33"/>
        <v>0</v>
      </c>
      <c r="H312" s="8">
        <f t="shared" si="34"/>
        <v>-9.9173576018074525E-13</v>
      </c>
      <c r="I312" s="13">
        <v>7</v>
      </c>
      <c r="L312" s="15">
        <f t="shared" si="39"/>
        <v>130734.31027511976</v>
      </c>
      <c r="M312" s="15">
        <f t="shared" si="38"/>
        <v>87591.987884330258</v>
      </c>
    </row>
    <row r="313" spans="2:13" x14ac:dyDescent="0.25">
      <c r="B313">
        <v>302</v>
      </c>
      <c r="C313" s="15">
        <f t="shared" si="37"/>
        <v>-2.5374902179464698E-10</v>
      </c>
      <c r="D313" s="15" t="str">
        <f t="shared" si="35"/>
        <v>0.00</v>
      </c>
      <c r="E313" s="15">
        <f t="shared" si="36"/>
        <v>-1.4802026271354409E-12</v>
      </c>
      <c r="F313" s="15">
        <f t="shared" si="32"/>
        <v>-9.9173576018074525E-13</v>
      </c>
      <c r="G313" s="15">
        <f t="shared" si="33"/>
        <v>0</v>
      </c>
      <c r="H313" s="8">
        <f t="shared" si="34"/>
        <v>-9.9173576018074525E-13</v>
      </c>
      <c r="I313" s="13">
        <v>7</v>
      </c>
      <c r="L313" s="15">
        <f t="shared" si="39"/>
        <v>130734.31027511976</v>
      </c>
      <c r="M313" s="15">
        <f t="shared" si="38"/>
        <v>87591.987884330258</v>
      </c>
    </row>
    <row r="314" spans="2:13" x14ac:dyDescent="0.25">
      <c r="B314">
        <v>303</v>
      </c>
      <c r="C314" s="15">
        <f t="shared" si="37"/>
        <v>-2.5374902179464698E-10</v>
      </c>
      <c r="D314" s="15" t="str">
        <f t="shared" si="35"/>
        <v>0.00</v>
      </c>
      <c r="E314" s="15">
        <f t="shared" si="36"/>
        <v>-1.4802026271354409E-12</v>
      </c>
      <c r="F314" s="15">
        <f t="shared" si="32"/>
        <v>-9.9173576018074525E-13</v>
      </c>
      <c r="G314" s="15">
        <f t="shared" si="33"/>
        <v>0</v>
      </c>
      <c r="H314" s="8">
        <f t="shared" si="34"/>
        <v>-9.9173576018074525E-13</v>
      </c>
      <c r="I314" s="13">
        <v>7</v>
      </c>
      <c r="L314" s="15">
        <f t="shared" si="39"/>
        <v>130734.31027511976</v>
      </c>
      <c r="M314" s="15">
        <f t="shared" si="38"/>
        <v>87591.987884330258</v>
      </c>
    </row>
    <row r="315" spans="2:13" x14ac:dyDescent="0.25">
      <c r="B315">
        <v>304</v>
      </c>
      <c r="C315" s="15">
        <f t="shared" si="37"/>
        <v>-2.5374902179464698E-10</v>
      </c>
      <c r="D315" s="15" t="str">
        <f t="shared" si="35"/>
        <v>0.00</v>
      </c>
      <c r="E315" s="15">
        <f t="shared" si="36"/>
        <v>-1.4802026271354409E-12</v>
      </c>
      <c r="F315" s="15">
        <f t="shared" si="32"/>
        <v>-9.9173576018074525E-13</v>
      </c>
      <c r="G315" s="15">
        <f t="shared" si="33"/>
        <v>0</v>
      </c>
      <c r="H315" s="8">
        <f t="shared" si="34"/>
        <v>-9.9173576018074525E-13</v>
      </c>
      <c r="I315" s="13">
        <v>7</v>
      </c>
      <c r="L315" s="15">
        <f t="shared" si="39"/>
        <v>130734.31027511976</v>
      </c>
      <c r="M315" s="15">
        <f t="shared" si="38"/>
        <v>87591.987884330258</v>
      </c>
    </row>
    <row r="316" spans="2:13" x14ac:dyDescent="0.25">
      <c r="B316">
        <v>305</v>
      </c>
      <c r="C316" s="15">
        <f t="shared" si="37"/>
        <v>-2.5374902179464698E-10</v>
      </c>
      <c r="D316" s="15" t="str">
        <f t="shared" si="35"/>
        <v>0.00</v>
      </c>
      <c r="E316" s="15">
        <f t="shared" si="36"/>
        <v>-1.4802026271354409E-12</v>
      </c>
      <c r="F316" s="15">
        <f t="shared" si="32"/>
        <v>-9.9173576018074525E-13</v>
      </c>
      <c r="G316" s="15">
        <f t="shared" si="33"/>
        <v>0</v>
      </c>
      <c r="H316" s="8">
        <f t="shared" si="34"/>
        <v>-9.9173576018074525E-13</v>
      </c>
      <c r="I316" s="13">
        <v>7</v>
      </c>
      <c r="L316" s="15">
        <f t="shared" si="39"/>
        <v>130734.31027511976</v>
      </c>
      <c r="M316" s="15">
        <f t="shared" si="38"/>
        <v>87591.987884330258</v>
      </c>
    </row>
    <row r="317" spans="2:13" x14ac:dyDescent="0.25">
      <c r="B317">
        <v>306</v>
      </c>
      <c r="C317" s="15">
        <f t="shared" si="37"/>
        <v>-2.5374902179464698E-10</v>
      </c>
      <c r="D317" s="15" t="str">
        <f t="shared" si="35"/>
        <v>0.00</v>
      </c>
      <c r="E317" s="15">
        <f t="shared" si="36"/>
        <v>-1.4802026271354409E-12</v>
      </c>
      <c r="F317" s="15">
        <f t="shared" si="32"/>
        <v>-9.9173576018074525E-13</v>
      </c>
      <c r="G317" s="15">
        <f t="shared" si="33"/>
        <v>0</v>
      </c>
      <c r="H317" s="8">
        <f t="shared" si="34"/>
        <v>-9.9173576018074525E-13</v>
      </c>
      <c r="I317" s="13">
        <v>7</v>
      </c>
      <c r="L317" s="15">
        <f t="shared" si="39"/>
        <v>130734.31027511976</v>
      </c>
      <c r="M317" s="15">
        <f t="shared" si="38"/>
        <v>87591.987884330258</v>
      </c>
    </row>
    <row r="318" spans="2:13" x14ac:dyDescent="0.25">
      <c r="B318">
        <v>307</v>
      </c>
      <c r="C318" s="15">
        <f t="shared" si="37"/>
        <v>-2.5374902179464698E-10</v>
      </c>
      <c r="D318" s="15" t="str">
        <f t="shared" si="35"/>
        <v>0.00</v>
      </c>
      <c r="E318" s="15">
        <f t="shared" si="36"/>
        <v>-1.4802026271354409E-12</v>
      </c>
      <c r="F318" s="15">
        <f t="shared" si="32"/>
        <v>-9.9173576018074525E-13</v>
      </c>
      <c r="G318" s="15">
        <f t="shared" si="33"/>
        <v>0</v>
      </c>
      <c r="H318" s="8">
        <f t="shared" si="34"/>
        <v>-9.9173576018074525E-13</v>
      </c>
      <c r="I318" s="13">
        <v>7</v>
      </c>
      <c r="L318" s="15">
        <f t="shared" si="39"/>
        <v>130734.31027511976</v>
      </c>
      <c r="M318" s="15">
        <f t="shared" si="38"/>
        <v>87591.987884330258</v>
      </c>
    </row>
    <row r="319" spans="2:13" x14ac:dyDescent="0.25">
      <c r="B319">
        <v>308</v>
      </c>
      <c r="C319" s="15">
        <f t="shared" si="37"/>
        <v>-2.5374902179464698E-10</v>
      </c>
      <c r="D319" s="15" t="str">
        <f t="shared" si="35"/>
        <v>0.00</v>
      </c>
      <c r="E319" s="15">
        <f t="shared" si="36"/>
        <v>-1.4802026271354409E-12</v>
      </c>
      <c r="F319" s="15">
        <f t="shared" si="32"/>
        <v>-9.9173576018074525E-13</v>
      </c>
      <c r="G319" s="15">
        <f t="shared" si="33"/>
        <v>0</v>
      </c>
      <c r="H319" s="8">
        <f t="shared" si="34"/>
        <v>-9.9173576018074525E-13</v>
      </c>
      <c r="I319" s="13">
        <v>7</v>
      </c>
      <c r="L319" s="15">
        <f t="shared" si="39"/>
        <v>130734.31027511976</v>
      </c>
      <c r="M319" s="15">
        <f t="shared" si="38"/>
        <v>87591.987884330258</v>
      </c>
    </row>
    <row r="320" spans="2:13" x14ac:dyDescent="0.25">
      <c r="B320">
        <v>309</v>
      </c>
      <c r="C320" s="15">
        <f t="shared" si="37"/>
        <v>-2.5374902179464698E-10</v>
      </c>
      <c r="D320" s="15" t="str">
        <f t="shared" si="35"/>
        <v>0.00</v>
      </c>
      <c r="E320" s="15">
        <f t="shared" si="36"/>
        <v>-1.4802026271354409E-12</v>
      </c>
      <c r="F320" s="15">
        <f t="shared" si="32"/>
        <v>-9.9173576018074525E-13</v>
      </c>
      <c r="G320" s="15">
        <f t="shared" si="33"/>
        <v>0</v>
      </c>
      <c r="H320" s="8">
        <f t="shared" si="34"/>
        <v>-9.9173576018074525E-13</v>
      </c>
      <c r="I320" s="13">
        <v>7</v>
      </c>
      <c r="L320" s="15">
        <f t="shared" si="39"/>
        <v>130734.31027511976</v>
      </c>
      <c r="M320" s="15">
        <f t="shared" si="38"/>
        <v>87591.987884330258</v>
      </c>
    </row>
    <row r="321" spans="2:13" x14ac:dyDescent="0.25">
      <c r="B321">
        <v>310</v>
      </c>
      <c r="C321" s="15">
        <f t="shared" si="37"/>
        <v>-2.5374902179464698E-10</v>
      </c>
      <c r="D321" s="15" t="str">
        <f t="shared" si="35"/>
        <v>0.00</v>
      </c>
      <c r="E321" s="15">
        <f t="shared" si="36"/>
        <v>-1.4802026271354409E-12</v>
      </c>
      <c r="F321" s="15">
        <f t="shared" si="32"/>
        <v>-9.9173576018074525E-13</v>
      </c>
      <c r="G321" s="15">
        <f t="shared" si="33"/>
        <v>0</v>
      </c>
      <c r="H321" s="8">
        <f t="shared" si="34"/>
        <v>-9.9173576018074525E-13</v>
      </c>
      <c r="I321" s="13">
        <v>7</v>
      </c>
      <c r="L321" s="15">
        <f t="shared" si="39"/>
        <v>130734.31027511976</v>
      </c>
      <c r="M321" s="15">
        <f t="shared" si="38"/>
        <v>87591.987884330258</v>
      </c>
    </row>
    <row r="322" spans="2:13" x14ac:dyDescent="0.25">
      <c r="B322">
        <v>311</v>
      </c>
      <c r="C322" s="15">
        <f t="shared" si="37"/>
        <v>-2.5374902179464698E-10</v>
      </c>
      <c r="D322" s="15" t="str">
        <f t="shared" si="35"/>
        <v>0.00</v>
      </c>
      <c r="E322" s="15">
        <f t="shared" si="36"/>
        <v>-1.4802026271354409E-12</v>
      </c>
      <c r="F322" s="15">
        <f t="shared" si="32"/>
        <v>-9.9173576018074525E-13</v>
      </c>
      <c r="G322" s="15">
        <f t="shared" si="33"/>
        <v>0</v>
      </c>
      <c r="H322" s="8">
        <f t="shared" si="34"/>
        <v>-9.9173576018074525E-13</v>
      </c>
      <c r="I322" s="13">
        <v>7</v>
      </c>
      <c r="L322" s="15">
        <f t="shared" si="39"/>
        <v>130734.31027511976</v>
      </c>
      <c r="M322" s="15">
        <f t="shared" si="38"/>
        <v>87591.987884330258</v>
      </c>
    </row>
    <row r="323" spans="2:13" x14ac:dyDescent="0.25">
      <c r="B323">
        <v>312</v>
      </c>
      <c r="C323" s="15">
        <f t="shared" si="37"/>
        <v>-2.5374902179464698E-10</v>
      </c>
      <c r="D323" s="15" t="str">
        <f t="shared" si="35"/>
        <v>0.00</v>
      </c>
      <c r="E323" s="15">
        <f t="shared" si="36"/>
        <v>-1.4802026271354409E-12</v>
      </c>
      <c r="F323" s="15">
        <f t="shared" si="32"/>
        <v>-9.9173576018074525E-13</v>
      </c>
      <c r="G323" s="15">
        <f t="shared" si="33"/>
        <v>0</v>
      </c>
      <c r="H323" s="8">
        <f t="shared" si="34"/>
        <v>-9.9173576018074525E-13</v>
      </c>
      <c r="I323" s="13">
        <v>7</v>
      </c>
      <c r="L323" s="15">
        <f t="shared" si="39"/>
        <v>130734.31027511976</v>
      </c>
      <c r="M323" s="15">
        <f t="shared" si="38"/>
        <v>87591.987884330258</v>
      </c>
    </row>
    <row r="324" spans="2:13" x14ac:dyDescent="0.25">
      <c r="B324">
        <v>313</v>
      </c>
      <c r="C324" s="15">
        <f t="shared" si="37"/>
        <v>-2.5374902179464698E-10</v>
      </c>
      <c r="D324" s="15" t="str">
        <f t="shared" si="35"/>
        <v>0.00</v>
      </c>
      <c r="E324" s="15">
        <f t="shared" si="36"/>
        <v>-1.4802026271354409E-12</v>
      </c>
      <c r="F324" s="15">
        <f t="shared" si="32"/>
        <v>-9.9173576018074525E-13</v>
      </c>
      <c r="G324" s="15">
        <f t="shared" si="33"/>
        <v>0</v>
      </c>
      <c r="H324" s="8">
        <f t="shared" si="34"/>
        <v>-9.9173576018074525E-13</v>
      </c>
      <c r="I324" s="13">
        <v>7</v>
      </c>
      <c r="L324" s="15">
        <f t="shared" si="39"/>
        <v>130734.31027511976</v>
      </c>
      <c r="M324" s="15">
        <f t="shared" si="38"/>
        <v>87591.987884330258</v>
      </c>
    </row>
    <row r="325" spans="2:13" x14ac:dyDescent="0.25">
      <c r="B325">
        <v>314</v>
      </c>
      <c r="C325" s="15">
        <f t="shared" si="37"/>
        <v>-2.5374902179464698E-10</v>
      </c>
      <c r="D325" s="15" t="str">
        <f t="shared" si="35"/>
        <v>0.00</v>
      </c>
      <c r="E325" s="15">
        <f t="shared" si="36"/>
        <v>-1.4802026271354409E-12</v>
      </c>
      <c r="F325" s="15">
        <f t="shared" si="32"/>
        <v>-9.9173576018074525E-13</v>
      </c>
      <c r="G325" s="15">
        <f t="shared" si="33"/>
        <v>0</v>
      </c>
      <c r="H325" s="8">
        <f t="shared" si="34"/>
        <v>-9.9173576018074525E-13</v>
      </c>
      <c r="I325" s="13">
        <v>7</v>
      </c>
      <c r="L325" s="15">
        <f t="shared" si="39"/>
        <v>130734.31027511976</v>
      </c>
      <c r="M325" s="15">
        <f t="shared" si="38"/>
        <v>87591.987884330258</v>
      </c>
    </row>
    <row r="326" spans="2:13" x14ac:dyDescent="0.25">
      <c r="B326">
        <v>315</v>
      </c>
      <c r="C326" s="15">
        <f t="shared" si="37"/>
        <v>-2.5374902179464698E-10</v>
      </c>
      <c r="D326" s="15" t="str">
        <f t="shared" si="35"/>
        <v>0.00</v>
      </c>
      <c r="E326" s="15">
        <f t="shared" si="36"/>
        <v>-1.4802026271354409E-12</v>
      </c>
      <c r="F326" s="15">
        <f t="shared" si="32"/>
        <v>-9.9173576018074525E-13</v>
      </c>
      <c r="G326" s="15">
        <f t="shared" si="33"/>
        <v>0</v>
      </c>
      <c r="H326" s="8">
        <f t="shared" si="34"/>
        <v>-9.9173576018074525E-13</v>
      </c>
      <c r="I326" s="13">
        <v>7</v>
      </c>
      <c r="L326" s="15">
        <f t="shared" si="39"/>
        <v>130734.31027511976</v>
      </c>
      <c r="M326" s="15">
        <f t="shared" si="38"/>
        <v>87591.987884330258</v>
      </c>
    </row>
    <row r="327" spans="2:13" x14ac:dyDescent="0.25">
      <c r="B327">
        <v>316</v>
      </c>
      <c r="C327" s="15">
        <f t="shared" si="37"/>
        <v>-2.5374902179464698E-10</v>
      </c>
      <c r="D327" s="15" t="str">
        <f t="shared" si="35"/>
        <v>0.00</v>
      </c>
      <c r="E327" s="15">
        <f t="shared" si="36"/>
        <v>-1.4802026271354409E-12</v>
      </c>
      <c r="F327" s="15">
        <f t="shared" si="32"/>
        <v>-9.9173576018074525E-13</v>
      </c>
      <c r="G327" s="15">
        <f t="shared" si="33"/>
        <v>0</v>
      </c>
      <c r="H327" s="8">
        <f t="shared" si="34"/>
        <v>-9.9173576018074525E-13</v>
      </c>
      <c r="I327" s="13">
        <v>7</v>
      </c>
      <c r="L327" s="15">
        <f t="shared" si="39"/>
        <v>130734.31027511976</v>
      </c>
      <c r="M327" s="15">
        <f t="shared" si="38"/>
        <v>87591.987884330258</v>
      </c>
    </row>
    <row r="328" spans="2:13" x14ac:dyDescent="0.25">
      <c r="B328">
        <v>317</v>
      </c>
      <c r="C328" s="15">
        <f t="shared" si="37"/>
        <v>-2.5374902179464698E-10</v>
      </c>
      <c r="D328" s="15" t="str">
        <f t="shared" si="35"/>
        <v>0.00</v>
      </c>
      <c r="E328" s="15">
        <f t="shared" si="36"/>
        <v>-1.4802026271354409E-12</v>
      </c>
      <c r="F328" s="15">
        <f t="shared" si="32"/>
        <v>-9.9173576018074525E-13</v>
      </c>
      <c r="G328" s="15">
        <f t="shared" si="33"/>
        <v>0</v>
      </c>
      <c r="H328" s="8">
        <f t="shared" si="34"/>
        <v>-9.9173576018074525E-13</v>
      </c>
      <c r="I328" s="13">
        <v>7</v>
      </c>
      <c r="L328" s="15">
        <f t="shared" si="39"/>
        <v>130734.31027511976</v>
      </c>
      <c r="M328" s="15">
        <f t="shared" si="38"/>
        <v>87591.987884330258</v>
      </c>
    </row>
    <row r="329" spans="2:13" x14ac:dyDescent="0.25">
      <c r="B329">
        <v>318</v>
      </c>
      <c r="C329" s="15">
        <f t="shared" si="37"/>
        <v>-2.5374902179464698E-10</v>
      </c>
      <c r="D329" s="15" t="str">
        <f t="shared" si="35"/>
        <v>0.00</v>
      </c>
      <c r="E329" s="15">
        <f t="shared" si="36"/>
        <v>-1.4802026271354409E-12</v>
      </c>
      <c r="F329" s="15">
        <f t="shared" si="32"/>
        <v>-9.9173576018074525E-13</v>
      </c>
      <c r="G329" s="15">
        <f t="shared" si="33"/>
        <v>0</v>
      </c>
      <c r="H329" s="8">
        <f t="shared" si="34"/>
        <v>-9.9173576018074525E-13</v>
      </c>
      <c r="I329" s="13">
        <v>7</v>
      </c>
      <c r="L329" s="15">
        <f t="shared" si="39"/>
        <v>130734.31027511976</v>
      </c>
      <c r="M329" s="15">
        <f t="shared" si="38"/>
        <v>87591.987884330258</v>
      </c>
    </row>
    <row r="330" spans="2:13" x14ac:dyDescent="0.25">
      <c r="B330">
        <v>319</v>
      </c>
      <c r="C330" s="15">
        <f t="shared" si="37"/>
        <v>-2.5374902179464698E-10</v>
      </c>
      <c r="D330" s="15" t="str">
        <f t="shared" si="35"/>
        <v>0.00</v>
      </c>
      <c r="E330" s="15">
        <f t="shared" si="36"/>
        <v>-1.4802026271354409E-12</v>
      </c>
      <c r="F330" s="15">
        <f t="shared" si="32"/>
        <v>-9.9173576018074525E-13</v>
      </c>
      <c r="G330" s="15">
        <f t="shared" si="33"/>
        <v>0</v>
      </c>
      <c r="H330" s="8">
        <f t="shared" si="34"/>
        <v>-9.9173576018074525E-13</v>
      </c>
      <c r="I330" s="13">
        <v>7</v>
      </c>
      <c r="L330" s="15">
        <f t="shared" si="39"/>
        <v>130734.31027511976</v>
      </c>
      <c r="M330" s="15">
        <f t="shared" si="38"/>
        <v>87591.987884330258</v>
      </c>
    </row>
    <row r="331" spans="2:13" x14ac:dyDescent="0.25">
      <c r="B331">
        <v>320</v>
      </c>
      <c r="C331" s="15">
        <f t="shared" si="37"/>
        <v>-2.5374902179464698E-10</v>
      </c>
      <c r="D331" s="15" t="str">
        <f t="shared" si="35"/>
        <v>0.00</v>
      </c>
      <c r="E331" s="15">
        <f t="shared" si="36"/>
        <v>-1.4802026271354409E-12</v>
      </c>
      <c r="F331" s="15">
        <f t="shared" si="32"/>
        <v>-9.9173576018074525E-13</v>
      </c>
      <c r="G331" s="15">
        <f t="shared" si="33"/>
        <v>0</v>
      </c>
      <c r="H331" s="8">
        <f t="shared" si="34"/>
        <v>-9.9173576018074525E-13</v>
      </c>
      <c r="I331" s="13">
        <v>7</v>
      </c>
      <c r="L331" s="15">
        <f t="shared" si="39"/>
        <v>130734.31027511976</v>
      </c>
      <c r="M331" s="15">
        <f t="shared" si="38"/>
        <v>87591.987884330258</v>
      </c>
    </row>
    <row r="332" spans="2:13" x14ac:dyDescent="0.25">
      <c r="B332">
        <v>321</v>
      </c>
      <c r="C332" s="15">
        <f t="shared" si="37"/>
        <v>-2.5374902179464698E-10</v>
      </c>
      <c r="D332" s="15" t="str">
        <f t="shared" si="35"/>
        <v>0.00</v>
      </c>
      <c r="E332" s="15">
        <f t="shared" si="36"/>
        <v>-1.4802026271354409E-12</v>
      </c>
      <c r="F332" s="15">
        <f t="shared" ref="F332:F371" si="40">($E332*(1-$I$8/100))</f>
        <v>-9.9173576018074525E-13</v>
      </c>
      <c r="G332" s="15">
        <f t="shared" ref="G332:G371" si="41">((IF(ROUND(E332, 2)=0,0,$D332-E332))*-1)*-1</f>
        <v>0</v>
      </c>
      <c r="H332" s="8">
        <f t="shared" ref="H332:H371" si="42">G332+F332</f>
        <v>-9.9173576018074525E-13</v>
      </c>
      <c r="I332" s="13">
        <v>7</v>
      </c>
      <c r="L332" s="15">
        <f t="shared" si="39"/>
        <v>130734.31027511976</v>
      </c>
      <c r="M332" s="15">
        <f t="shared" si="38"/>
        <v>87591.987884330258</v>
      </c>
    </row>
    <row r="333" spans="2:13" x14ac:dyDescent="0.25">
      <c r="B333">
        <v>322</v>
      </c>
      <c r="C333" s="15">
        <f t="shared" si="37"/>
        <v>-2.5374902179464698E-10</v>
      </c>
      <c r="D333" s="15" t="str">
        <f t="shared" ref="D333:D371" si="43">IF(C333&gt;1, (PMT((($I333/100)/$I$5),$I$4*$I$5,$I$7,0,0))*(-1), "0.00")</f>
        <v>0.00</v>
      </c>
      <c r="E333" s="15">
        <f t="shared" ref="E333:E371" si="44">$C333*(($I333/100)/$I$5)</f>
        <v>-1.4802026271354409E-12</v>
      </c>
      <c r="F333" s="15">
        <f t="shared" si="40"/>
        <v>-9.9173576018074525E-13</v>
      </c>
      <c r="G333" s="15">
        <f t="shared" si="41"/>
        <v>0</v>
      </c>
      <c r="H333" s="8">
        <f t="shared" si="42"/>
        <v>-9.9173576018074525E-13</v>
      </c>
      <c r="I333" s="13">
        <v>7</v>
      </c>
      <c r="L333" s="15">
        <f t="shared" si="39"/>
        <v>130734.31027511976</v>
      </c>
      <c r="M333" s="15">
        <f t="shared" si="38"/>
        <v>87591.987884330258</v>
      </c>
    </row>
    <row r="334" spans="2:13" x14ac:dyDescent="0.25">
      <c r="B334">
        <v>323</v>
      </c>
      <c r="C334" s="15">
        <f t="shared" ref="C334:C371" si="45">C333-G333</f>
        <v>-2.5374902179464698E-10</v>
      </c>
      <c r="D334" s="15" t="str">
        <f t="shared" si="43"/>
        <v>0.00</v>
      </c>
      <c r="E334" s="15">
        <f t="shared" si="44"/>
        <v>-1.4802026271354409E-12</v>
      </c>
      <c r="F334" s="15">
        <f t="shared" si="40"/>
        <v>-9.9173576018074525E-13</v>
      </c>
      <c r="G334" s="15">
        <f t="shared" si="41"/>
        <v>0</v>
      </c>
      <c r="H334" s="8">
        <f t="shared" si="42"/>
        <v>-9.9173576018074525E-13</v>
      </c>
      <c r="I334" s="13">
        <v>7</v>
      </c>
      <c r="L334" s="15">
        <f t="shared" si="39"/>
        <v>130734.31027511976</v>
      </c>
      <c r="M334" s="15">
        <f t="shared" ref="M334:M371" si="46">M333+F334</f>
        <v>87591.987884330258</v>
      </c>
    </row>
    <row r="335" spans="2:13" x14ac:dyDescent="0.25">
      <c r="B335">
        <v>324</v>
      </c>
      <c r="C335" s="15">
        <f t="shared" si="45"/>
        <v>-2.5374902179464698E-10</v>
      </c>
      <c r="D335" s="15" t="str">
        <f t="shared" si="43"/>
        <v>0.00</v>
      </c>
      <c r="E335" s="15">
        <f t="shared" si="44"/>
        <v>-1.4802026271354409E-12</v>
      </c>
      <c r="F335" s="15">
        <f t="shared" si="40"/>
        <v>-9.9173576018074525E-13</v>
      </c>
      <c r="G335" s="15">
        <f t="shared" si="41"/>
        <v>0</v>
      </c>
      <c r="H335" s="8">
        <f t="shared" si="42"/>
        <v>-9.9173576018074525E-13</v>
      </c>
      <c r="I335" s="13">
        <v>7</v>
      </c>
      <c r="L335" s="15">
        <f t="shared" ref="L335:L371" si="47">L334+E335</f>
        <v>130734.31027511976</v>
      </c>
      <c r="M335" s="15">
        <f t="shared" si="46"/>
        <v>87591.987884330258</v>
      </c>
    </row>
    <row r="336" spans="2:13" x14ac:dyDescent="0.25">
      <c r="B336">
        <v>325</v>
      </c>
      <c r="C336" s="15">
        <f t="shared" si="45"/>
        <v>-2.5374902179464698E-10</v>
      </c>
      <c r="D336" s="15" t="str">
        <f t="shared" si="43"/>
        <v>0.00</v>
      </c>
      <c r="E336" s="15">
        <f t="shared" si="44"/>
        <v>-1.4802026271354409E-12</v>
      </c>
      <c r="F336" s="15">
        <f t="shared" si="40"/>
        <v>-9.9173576018074525E-13</v>
      </c>
      <c r="G336" s="15">
        <f t="shared" si="41"/>
        <v>0</v>
      </c>
      <c r="H336" s="8">
        <f t="shared" si="42"/>
        <v>-9.9173576018074525E-13</v>
      </c>
      <c r="I336" s="13">
        <v>7</v>
      </c>
      <c r="L336" s="15">
        <f t="shared" si="47"/>
        <v>130734.31027511976</v>
      </c>
      <c r="M336" s="15">
        <f t="shared" si="46"/>
        <v>87591.987884330258</v>
      </c>
    </row>
    <row r="337" spans="2:13" x14ac:dyDescent="0.25">
      <c r="B337">
        <v>326</v>
      </c>
      <c r="C337" s="15">
        <f t="shared" si="45"/>
        <v>-2.5374902179464698E-10</v>
      </c>
      <c r="D337" s="15" t="str">
        <f t="shared" si="43"/>
        <v>0.00</v>
      </c>
      <c r="E337" s="15">
        <f t="shared" si="44"/>
        <v>-1.4802026271354409E-12</v>
      </c>
      <c r="F337" s="15">
        <f t="shared" si="40"/>
        <v>-9.9173576018074525E-13</v>
      </c>
      <c r="G337" s="15">
        <f t="shared" si="41"/>
        <v>0</v>
      </c>
      <c r="H337" s="8">
        <f t="shared" si="42"/>
        <v>-9.9173576018074525E-13</v>
      </c>
      <c r="I337" s="13">
        <v>7</v>
      </c>
      <c r="L337" s="15">
        <f t="shared" si="47"/>
        <v>130734.31027511976</v>
      </c>
      <c r="M337" s="15">
        <f t="shared" si="46"/>
        <v>87591.987884330258</v>
      </c>
    </row>
    <row r="338" spans="2:13" x14ac:dyDescent="0.25">
      <c r="B338">
        <v>327</v>
      </c>
      <c r="C338" s="15">
        <f t="shared" si="45"/>
        <v>-2.5374902179464698E-10</v>
      </c>
      <c r="D338" s="15" t="str">
        <f t="shared" si="43"/>
        <v>0.00</v>
      </c>
      <c r="E338" s="15">
        <f t="shared" si="44"/>
        <v>-1.4802026271354409E-12</v>
      </c>
      <c r="F338" s="15">
        <f t="shared" si="40"/>
        <v>-9.9173576018074525E-13</v>
      </c>
      <c r="G338" s="15">
        <f t="shared" si="41"/>
        <v>0</v>
      </c>
      <c r="H338" s="8">
        <f t="shared" si="42"/>
        <v>-9.9173576018074525E-13</v>
      </c>
      <c r="I338" s="13">
        <v>7</v>
      </c>
      <c r="L338" s="15">
        <f t="shared" si="47"/>
        <v>130734.31027511976</v>
      </c>
      <c r="M338" s="15">
        <f t="shared" si="46"/>
        <v>87591.987884330258</v>
      </c>
    </row>
    <row r="339" spans="2:13" x14ac:dyDescent="0.25">
      <c r="B339">
        <v>328</v>
      </c>
      <c r="C339" s="15">
        <f t="shared" si="45"/>
        <v>-2.5374902179464698E-10</v>
      </c>
      <c r="D339" s="15" t="str">
        <f t="shared" si="43"/>
        <v>0.00</v>
      </c>
      <c r="E339" s="15">
        <f t="shared" si="44"/>
        <v>-1.4802026271354409E-12</v>
      </c>
      <c r="F339" s="15">
        <f t="shared" si="40"/>
        <v>-9.9173576018074525E-13</v>
      </c>
      <c r="G339" s="15">
        <f t="shared" si="41"/>
        <v>0</v>
      </c>
      <c r="H339" s="8">
        <f t="shared" si="42"/>
        <v>-9.9173576018074525E-13</v>
      </c>
      <c r="I339" s="13">
        <v>7</v>
      </c>
      <c r="L339" s="15">
        <f t="shared" si="47"/>
        <v>130734.31027511976</v>
      </c>
      <c r="M339" s="15">
        <f t="shared" si="46"/>
        <v>87591.987884330258</v>
      </c>
    </row>
    <row r="340" spans="2:13" x14ac:dyDescent="0.25">
      <c r="B340">
        <v>329</v>
      </c>
      <c r="C340" s="15">
        <f t="shared" si="45"/>
        <v>-2.5374902179464698E-10</v>
      </c>
      <c r="D340" s="15" t="str">
        <f t="shared" si="43"/>
        <v>0.00</v>
      </c>
      <c r="E340" s="15">
        <f t="shared" si="44"/>
        <v>-1.4802026271354409E-12</v>
      </c>
      <c r="F340" s="15">
        <f t="shared" si="40"/>
        <v>-9.9173576018074525E-13</v>
      </c>
      <c r="G340" s="15">
        <f t="shared" si="41"/>
        <v>0</v>
      </c>
      <c r="H340" s="8">
        <f t="shared" si="42"/>
        <v>-9.9173576018074525E-13</v>
      </c>
      <c r="I340" s="13">
        <v>7</v>
      </c>
      <c r="L340" s="15">
        <f t="shared" si="47"/>
        <v>130734.31027511976</v>
      </c>
      <c r="M340" s="15">
        <f t="shared" si="46"/>
        <v>87591.987884330258</v>
      </c>
    </row>
    <row r="341" spans="2:13" x14ac:dyDescent="0.25">
      <c r="B341">
        <v>330</v>
      </c>
      <c r="C341" s="15">
        <f t="shared" si="45"/>
        <v>-2.5374902179464698E-10</v>
      </c>
      <c r="D341" s="15" t="str">
        <f t="shared" si="43"/>
        <v>0.00</v>
      </c>
      <c r="E341" s="15">
        <f t="shared" si="44"/>
        <v>-1.4802026271354409E-12</v>
      </c>
      <c r="F341" s="15">
        <f t="shared" si="40"/>
        <v>-9.9173576018074525E-13</v>
      </c>
      <c r="G341" s="15">
        <f t="shared" si="41"/>
        <v>0</v>
      </c>
      <c r="H341" s="8">
        <f t="shared" si="42"/>
        <v>-9.9173576018074525E-13</v>
      </c>
      <c r="I341" s="13">
        <v>7</v>
      </c>
      <c r="L341" s="15">
        <f t="shared" si="47"/>
        <v>130734.31027511976</v>
      </c>
      <c r="M341" s="15">
        <f t="shared" si="46"/>
        <v>87591.987884330258</v>
      </c>
    </row>
    <row r="342" spans="2:13" x14ac:dyDescent="0.25">
      <c r="B342">
        <v>331</v>
      </c>
      <c r="C342" s="15">
        <f t="shared" si="45"/>
        <v>-2.5374902179464698E-10</v>
      </c>
      <c r="D342" s="15" t="str">
        <f t="shared" si="43"/>
        <v>0.00</v>
      </c>
      <c r="E342" s="15">
        <f t="shared" si="44"/>
        <v>-1.4802026271354409E-12</v>
      </c>
      <c r="F342" s="15">
        <f t="shared" si="40"/>
        <v>-9.9173576018074525E-13</v>
      </c>
      <c r="G342" s="15">
        <f t="shared" si="41"/>
        <v>0</v>
      </c>
      <c r="H342" s="8">
        <f t="shared" si="42"/>
        <v>-9.9173576018074525E-13</v>
      </c>
      <c r="I342" s="13">
        <v>7</v>
      </c>
      <c r="L342" s="15">
        <f t="shared" si="47"/>
        <v>130734.31027511976</v>
      </c>
      <c r="M342" s="15">
        <f t="shared" si="46"/>
        <v>87591.987884330258</v>
      </c>
    </row>
    <row r="343" spans="2:13" x14ac:dyDescent="0.25">
      <c r="B343">
        <v>332</v>
      </c>
      <c r="C343" s="15">
        <f t="shared" si="45"/>
        <v>-2.5374902179464698E-10</v>
      </c>
      <c r="D343" s="15" t="str">
        <f t="shared" si="43"/>
        <v>0.00</v>
      </c>
      <c r="E343" s="15">
        <f t="shared" si="44"/>
        <v>-1.4802026271354409E-12</v>
      </c>
      <c r="F343" s="15">
        <f t="shared" si="40"/>
        <v>-9.9173576018074525E-13</v>
      </c>
      <c r="G343" s="15">
        <f t="shared" si="41"/>
        <v>0</v>
      </c>
      <c r="H343" s="8">
        <f t="shared" si="42"/>
        <v>-9.9173576018074525E-13</v>
      </c>
      <c r="I343" s="13">
        <v>7</v>
      </c>
      <c r="L343" s="15">
        <f t="shared" si="47"/>
        <v>130734.31027511976</v>
      </c>
      <c r="M343" s="15">
        <f t="shared" si="46"/>
        <v>87591.987884330258</v>
      </c>
    </row>
    <row r="344" spans="2:13" x14ac:dyDescent="0.25">
      <c r="B344">
        <v>333</v>
      </c>
      <c r="C344" s="15">
        <f t="shared" si="45"/>
        <v>-2.5374902179464698E-10</v>
      </c>
      <c r="D344" s="15" t="str">
        <f t="shared" si="43"/>
        <v>0.00</v>
      </c>
      <c r="E344" s="15">
        <f t="shared" si="44"/>
        <v>-1.4802026271354409E-12</v>
      </c>
      <c r="F344" s="15">
        <f t="shared" si="40"/>
        <v>-9.9173576018074525E-13</v>
      </c>
      <c r="G344" s="15">
        <f t="shared" si="41"/>
        <v>0</v>
      </c>
      <c r="H344" s="8">
        <f t="shared" si="42"/>
        <v>-9.9173576018074525E-13</v>
      </c>
      <c r="I344" s="13">
        <v>7</v>
      </c>
      <c r="L344" s="15">
        <f t="shared" si="47"/>
        <v>130734.31027511976</v>
      </c>
      <c r="M344" s="15">
        <f t="shared" si="46"/>
        <v>87591.987884330258</v>
      </c>
    </row>
    <row r="345" spans="2:13" x14ac:dyDescent="0.25">
      <c r="B345">
        <v>334</v>
      </c>
      <c r="C345" s="15">
        <f t="shared" si="45"/>
        <v>-2.5374902179464698E-10</v>
      </c>
      <c r="D345" s="15" t="str">
        <f t="shared" si="43"/>
        <v>0.00</v>
      </c>
      <c r="E345" s="15">
        <f t="shared" si="44"/>
        <v>-1.4802026271354409E-12</v>
      </c>
      <c r="F345" s="15">
        <f t="shared" si="40"/>
        <v>-9.9173576018074525E-13</v>
      </c>
      <c r="G345" s="15">
        <f t="shared" si="41"/>
        <v>0</v>
      </c>
      <c r="H345" s="8">
        <f t="shared" si="42"/>
        <v>-9.9173576018074525E-13</v>
      </c>
      <c r="I345" s="13">
        <v>7</v>
      </c>
      <c r="L345" s="15">
        <f t="shared" si="47"/>
        <v>130734.31027511976</v>
      </c>
      <c r="M345" s="15">
        <f t="shared" si="46"/>
        <v>87591.987884330258</v>
      </c>
    </row>
    <row r="346" spans="2:13" x14ac:dyDescent="0.25">
      <c r="B346">
        <v>335</v>
      </c>
      <c r="C346" s="15">
        <f t="shared" si="45"/>
        <v>-2.5374902179464698E-10</v>
      </c>
      <c r="D346" s="15" t="str">
        <f t="shared" si="43"/>
        <v>0.00</v>
      </c>
      <c r="E346" s="15">
        <f t="shared" si="44"/>
        <v>-1.4802026271354409E-12</v>
      </c>
      <c r="F346" s="15">
        <f t="shared" si="40"/>
        <v>-9.9173576018074525E-13</v>
      </c>
      <c r="G346" s="15">
        <f t="shared" si="41"/>
        <v>0</v>
      </c>
      <c r="H346" s="8">
        <f t="shared" si="42"/>
        <v>-9.9173576018074525E-13</v>
      </c>
      <c r="I346" s="13">
        <v>7</v>
      </c>
      <c r="L346" s="15">
        <f t="shared" si="47"/>
        <v>130734.31027511976</v>
      </c>
      <c r="M346" s="15">
        <f t="shared" si="46"/>
        <v>87591.987884330258</v>
      </c>
    </row>
    <row r="347" spans="2:13" x14ac:dyDescent="0.25">
      <c r="B347">
        <v>336</v>
      </c>
      <c r="C347" s="15">
        <f t="shared" si="45"/>
        <v>-2.5374902179464698E-10</v>
      </c>
      <c r="D347" s="15" t="str">
        <f t="shared" si="43"/>
        <v>0.00</v>
      </c>
      <c r="E347" s="15">
        <f t="shared" si="44"/>
        <v>-1.4802026271354409E-12</v>
      </c>
      <c r="F347" s="15">
        <f t="shared" si="40"/>
        <v>-9.9173576018074525E-13</v>
      </c>
      <c r="G347" s="15">
        <f t="shared" si="41"/>
        <v>0</v>
      </c>
      <c r="H347" s="8">
        <f t="shared" si="42"/>
        <v>-9.9173576018074525E-13</v>
      </c>
      <c r="I347" s="13">
        <v>7</v>
      </c>
      <c r="L347" s="15">
        <f t="shared" si="47"/>
        <v>130734.31027511976</v>
      </c>
      <c r="M347" s="15">
        <f t="shared" si="46"/>
        <v>87591.987884330258</v>
      </c>
    </row>
    <row r="348" spans="2:13" x14ac:dyDescent="0.25">
      <c r="B348">
        <v>337</v>
      </c>
      <c r="C348" s="15">
        <f t="shared" si="45"/>
        <v>-2.5374902179464698E-10</v>
      </c>
      <c r="D348" s="15" t="str">
        <f t="shared" si="43"/>
        <v>0.00</v>
      </c>
      <c r="E348" s="15">
        <f t="shared" si="44"/>
        <v>-1.4802026271354409E-12</v>
      </c>
      <c r="F348" s="15">
        <f t="shared" si="40"/>
        <v>-9.9173576018074525E-13</v>
      </c>
      <c r="G348" s="15">
        <f t="shared" si="41"/>
        <v>0</v>
      </c>
      <c r="H348" s="8">
        <f t="shared" si="42"/>
        <v>-9.9173576018074525E-13</v>
      </c>
      <c r="I348" s="13">
        <v>7</v>
      </c>
      <c r="L348" s="15">
        <f t="shared" si="47"/>
        <v>130734.31027511976</v>
      </c>
      <c r="M348" s="15">
        <f t="shared" si="46"/>
        <v>87591.987884330258</v>
      </c>
    </row>
    <row r="349" spans="2:13" x14ac:dyDescent="0.25">
      <c r="B349">
        <v>338</v>
      </c>
      <c r="C349" s="15">
        <f t="shared" si="45"/>
        <v>-2.5374902179464698E-10</v>
      </c>
      <c r="D349" s="15" t="str">
        <f t="shared" si="43"/>
        <v>0.00</v>
      </c>
      <c r="E349" s="15">
        <f t="shared" si="44"/>
        <v>-1.4802026271354409E-12</v>
      </c>
      <c r="F349" s="15">
        <f t="shared" si="40"/>
        <v>-9.9173576018074525E-13</v>
      </c>
      <c r="G349" s="15">
        <f t="shared" si="41"/>
        <v>0</v>
      </c>
      <c r="H349" s="8">
        <f t="shared" si="42"/>
        <v>-9.9173576018074525E-13</v>
      </c>
      <c r="I349" s="13">
        <v>7</v>
      </c>
      <c r="L349" s="15">
        <f t="shared" si="47"/>
        <v>130734.31027511976</v>
      </c>
      <c r="M349" s="15">
        <f t="shared" si="46"/>
        <v>87591.987884330258</v>
      </c>
    </row>
    <row r="350" spans="2:13" x14ac:dyDescent="0.25">
      <c r="B350">
        <v>339</v>
      </c>
      <c r="C350" s="15">
        <f t="shared" si="45"/>
        <v>-2.5374902179464698E-10</v>
      </c>
      <c r="D350" s="15" t="str">
        <f t="shared" si="43"/>
        <v>0.00</v>
      </c>
      <c r="E350" s="15">
        <f t="shared" si="44"/>
        <v>-1.4802026271354409E-12</v>
      </c>
      <c r="F350" s="15">
        <f t="shared" si="40"/>
        <v>-9.9173576018074525E-13</v>
      </c>
      <c r="G350" s="15">
        <f t="shared" si="41"/>
        <v>0</v>
      </c>
      <c r="H350" s="8">
        <f t="shared" si="42"/>
        <v>-9.9173576018074525E-13</v>
      </c>
      <c r="I350" s="13">
        <v>7</v>
      </c>
      <c r="L350" s="15">
        <f t="shared" si="47"/>
        <v>130734.31027511976</v>
      </c>
      <c r="M350" s="15">
        <f t="shared" si="46"/>
        <v>87591.987884330258</v>
      </c>
    </row>
    <row r="351" spans="2:13" x14ac:dyDescent="0.25">
      <c r="B351">
        <v>340</v>
      </c>
      <c r="C351" s="15">
        <f t="shared" si="45"/>
        <v>-2.5374902179464698E-10</v>
      </c>
      <c r="D351" s="15" t="str">
        <f t="shared" si="43"/>
        <v>0.00</v>
      </c>
      <c r="E351" s="15">
        <f t="shared" si="44"/>
        <v>-1.4802026271354409E-12</v>
      </c>
      <c r="F351" s="15">
        <f t="shared" si="40"/>
        <v>-9.9173576018074525E-13</v>
      </c>
      <c r="G351" s="15">
        <f t="shared" si="41"/>
        <v>0</v>
      </c>
      <c r="H351" s="8">
        <f t="shared" si="42"/>
        <v>-9.9173576018074525E-13</v>
      </c>
      <c r="I351" s="13">
        <v>7</v>
      </c>
      <c r="L351" s="15">
        <f t="shared" si="47"/>
        <v>130734.31027511976</v>
      </c>
      <c r="M351" s="15">
        <f t="shared" si="46"/>
        <v>87591.987884330258</v>
      </c>
    </row>
    <row r="352" spans="2:13" x14ac:dyDescent="0.25">
      <c r="B352">
        <v>341</v>
      </c>
      <c r="C352" s="15">
        <f t="shared" si="45"/>
        <v>-2.5374902179464698E-10</v>
      </c>
      <c r="D352" s="15" t="str">
        <f t="shared" si="43"/>
        <v>0.00</v>
      </c>
      <c r="E352" s="15">
        <f t="shared" si="44"/>
        <v>-1.4802026271354409E-12</v>
      </c>
      <c r="F352" s="15">
        <f t="shared" si="40"/>
        <v>-9.9173576018074525E-13</v>
      </c>
      <c r="G352" s="15">
        <f t="shared" si="41"/>
        <v>0</v>
      </c>
      <c r="H352" s="8">
        <f t="shared" si="42"/>
        <v>-9.9173576018074525E-13</v>
      </c>
      <c r="I352" s="13">
        <v>7</v>
      </c>
      <c r="L352" s="15">
        <f t="shared" si="47"/>
        <v>130734.31027511976</v>
      </c>
      <c r="M352" s="15">
        <f t="shared" si="46"/>
        <v>87591.987884330258</v>
      </c>
    </row>
    <row r="353" spans="2:13" x14ac:dyDescent="0.25">
      <c r="B353">
        <v>342</v>
      </c>
      <c r="C353" s="15">
        <f t="shared" si="45"/>
        <v>-2.5374902179464698E-10</v>
      </c>
      <c r="D353" s="15" t="str">
        <f t="shared" si="43"/>
        <v>0.00</v>
      </c>
      <c r="E353" s="15">
        <f t="shared" si="44"/>
        <v>-1.4802026271354409E-12</v>
      </c>
      <c r="F353" s="15">
        <f t="shared" si="40"/>
        <v>-9.9173576018074525E-13</v>
      </c>
      <c r="G353" s="15">
        <f t="shared" si="41"/>
        <v>0</v>
      </c>
      <c r="H353" s="8">
        <f t="shared" si="42"/>
        <v>-9.9173576018074525E-13</v>
      </c>
      <c r="I353" s="13">
        <v>7</v>
      </c>
      <c r="L353" s="15">
        <f t="shared" si="47"/>
        <v>130734.31027511976</v>
      </c>
      <c r="M353" s="15">
        <f t="shared" si="46"/>
        <v>87591.987884330258</v>
      </c>
    </row>
    <row r="354" spans="2:13" x14ac:dyDescent="0.25">
      <c r="B354">
        <v>343</v>
      </c>
      <c r="C354" s="15">
        <f t="shared" si="45"/>
        <v>-2.5374902179464698E-10</v>
      </c>
      <c r="D354" s="15" t="str">
        <f t="shared" si="43"/>
        <v>0.00</v>
      </c>
      <c r="E354" s="15">
        <f t="shared" si="44"/>
        <v>-1.4802026271354409E-12</v>
      </c>
      <c r="F354" s="15">
        <f t="shared" si="40"/>
        <v>-9.9173576018074525E-13</v>
      </c>
      <c r="G354" s="15">
        <f t="shared" si="41"/>
        <v>0</v>
      </c>
      <c r="H354" s="8">
        <f t="shared" si="42"/>
        <v>-9.9173576018074525E-13</v>
      </c>
      <c r="I354" s="13">
        <v>7</v>
      </c>
      <c r="L354" s="15">
        <f t="shared" si="47"/>
        <v>130734.31027511976</v>
      </c>
      <c r="M354" s="15">
        <f t="shared" si="46"/>
        <v>87591.987884330258</v>
      </c>
    </row>
    <row r="355" spans="2:13" x14ac:dyDescent="0.25">
      <c r="B355">
        <v>344</v>
      </c>
      <c r="C355" s="15">
        <f t="shared" si="45"/>
        <v>-2.5374902179464698E-10</v>
      </c>
      <c r="D355" s="15" t="str">
        <f t="shared" si="43"/>
        <v>0.00</v>
      </c>
      <c r="E355" s="15">
        <f t="shared" si="44"/>
        <v>-1.4802026271354409E-12</v>
      </c>
      <c r="F355" s="15">
        <f t="shared" si="40"/>
        <v>-9.9173576018074525E-13</v>
      </c>
      <c r="G355" s="15">
        <f t="shared" si="41"/>
        <v>0</v>
      </c>
      <c r="H355" s="8">
        <f t="shared" si="42"/>
        <v>-9.9173576018074525E-13</v>
      </c>
      <c r="I355" s="13">
        <v>7</v>
      </c>
      <c r="L355" s="15">
        <f t="shared" si="47"/>
        <v>130734.31027511976</v>
      </c>
      <c r="M355" s="15">
        <f t="shared" si="46"/>
        <v>87591.987884330258</v>
      </c>
    </row>
    <row r="356" spans="2:13" x14ac:dyDescent="0.25">
      <c r="B356">
        <v>345</v>
      </c>
      <c r="C356" s="15">
        <f t="shared" si="45"/>
        <v>-2.5374902179464698E-10</v>
      </c>
      <c r="D356" s="15" t="str">
        <f t="shared" si="43"/>
        <v>0.00</v>
      </c>
      <c r="E356" s="15">
        <f t="shared" si="44"/>
        <v>-1.4802026271354409E-12</v>
      </c>
      <c r="F356" s="15">
        <f t="shared" si="40"/>
        <v>-9.9173576018074525E-13</v>
      </c>
      <c r="G356" s="15">
        <f t="shared" si="41"/>
        <v>0</v>
      </c>
      <c r="H356" s="8">
        <f t="shared" si="42"/>
        <v>-9.9173576018074525E-13</v>
      </c>
      <c r="I356" s="13">
        <v>7</v>
      </c>
      <c r="L356" s="15">
        <f t="shared" si="47"/>
        <v>130734.31027511976</v>
      </c>
      <c r="M356" s="15">
        <f t="shared" si="46"/>
        <v>87591.987884330258</v>
      </c>
    </row>
    <row r="357" spans="2:13" x14ac:dyDescent="0.25">
      <c r="B357">
        <v>346</v>
      </c>
      <c r="C357" s="15">
        <f t="shared" si="45"/>
        <v>-2.5374902179464698E-10</v>
      </c>
      <c r="D357" s="15" t="str">
        <f t="shared" si="43"/>
        <v>0.00</v>
      </c>
      <c r="E357" s="15">
        <f t="shared" si="44"/>
        <v>-1.4802026271354409E-12</v>
      </c>
      <c r="F357" s="15">
        <f t="shared" si="40"/>
        <v>-9.9173576018074525E-13</v>
      </c>
      <c r="G357" s="15">
        <f t="shared" si="41"/>
        <v>0</v>
      </c>
      <c r="H357" s="8">
        <f t="shared" si="42"/>
        <v>-9.9173576018074525E-13</v>
      </c>
      <c r="I357" s="13">
        <v>7</v>
      </c>
      <c r="L357" s="15">
        <f t="shared" si="47"/>
        <v>130734.31027511976</v>
      </c>
      <c r="M357" s="15">
        <f t="shared" si="46"/>
        <v>87591.987884330258</v>
      </c>
    </row>
    <row r="358" spans="2:13" x14ac:dyDescent="0.25">
      <c r="B358">
        <v>347</v>
      </c>
      <c r="C358" s="15">
        <f t="shared" si="45"/>
        <v>-2.5374902179464698E-10</v>
      </c>
      <c r="D358" s="15" t="str">
        <f t="shared" si="43"/>
        <v>0.00</v>
      </c>
      <c r="E358" s="15">
        <f t="shared" si="44"/>
        <v>-1.4802026271354409E-12</v>
      </c>
      <c r="F358" s="15">
        <f t="shared" si="40"/>
        <v>-9.9173576018074525E-13</v>
      </c>
      <c r="G358" s="15">
        <f t="shared" si="41"/>
        <v>0</v>
      </c>
      <c r="H358" s="8">
        <f t="shared" si="42"/>
        <v>-9.9173576018074525E-13</v>
      </c>
      <c r="I358" s="13">
        <v>7</v>
      </c>
      <c r="L358" s="15">
        <f t="shared" si="47"/>
        <v>130734.31027511976</v>
      </c>
      <c r="M358" s="15">
        <f t="shared" si="46"/>
        <v>87591.987884330258</v>
      </c>
    </row>
    <row r="359" spans="2:13" x14ac:dyDescent="0.25">
      <c r="B359">
        <v>348</v>
      </c>
      <c r="C359" s="15">
        <f t="shared" si="45"/>
        <v>-2.5374902179464698E-10</v>
      </c>
      <c r="D359" s="15" t="str">
        <f t="shared" si="43"/>
        <v>0.00</v>
      </c>
      <c r="E359" s="15">
        <f t="shared" si="44"/>
        <v>-1.4802026271354409E-12</v>
      </c>
      <c r="F359" s="15">
        <f t="shared" si="40"/>
        <v>-9.9173576018074525E-13</v>
      </c>
      <c r="G359" s="15">
        <f t="shared" si="41"/>
        <v>0</v>
      </c>
      <c r="H359" s="8">
        <f t="shared" si="42"/>
        <v>-9.9173576018074525E-13</v>
      </c>
      <c r="I359" s="13">
        <v>7</v>
      </c>
      <c r="L359" s="15">
        <f t="shared" si="47"/>
        <v>130734.31027511976</v>
      </c>
      <c r="M359" s="15">
        <f t="shared" si="46"/>
        <v>87591.987884330258</v>
      </c>
    </row>
    <row r="360" spans="2:13" x14ac:dyDescent="0.25">
      <c r="B360">
        <v>349</v>
      </c>
      <c r="C360" s="15">
        <f t="shared" si="45"/>
        <v>-2.5374902179464698E-10</v>
      </c>
      <c r="D360" s="15" t="str">
        <f t="shared" si="43"/>
        <v>0.00</v>
      </c>
      <c r="E360" s="15">
        <f t="shared" si="44"/>
        <v>-1.4802026271354409E-12</v>
      </c>
      <c r="F360" s="15">
        <f t="shared" si="40"/>
        <v>-9.9173576018074525E-13</v>
      </c>
      <c r="G360" s="15">
        <f t="shared" si="41"/>
        <v>0</v>
      </c>
      <c r="H360" s="8">
        <f t="shared" si="42"/>
        <v>-9.9173576018074525E-13</v>
      </c>
      <c r="I360" s="13">
        <v>7</v>
      </c>
      <c r="L360" s="15">
        <f t="shared" si="47"/>
        <v>130734.31027511976</v>
      </c>
      <c r="M360" s="15">
        <f t="shared" si="46"/>
        <v>87591.987884330258</v>
      </c>
    </row>
    <row r="361" spans="2:13" x14ac:dyDescent="0.25">
      <c r="B361">
        <v>350</v>
      </c>
      <c r="C361" s="15">
        <f t="shared" si="45"/>
        <v>-2.5374902179464698E-10</v>
      </c>
      <c r="D361" s="15" t="str">
        <f t="shared" si="43"/>
        <v>0.00</v>
      </c>
      <c r="E361" s="15">
        <f t="shared" si="44"/>
        <v>-1.4802026271354409E-12</v>
      </c>
      <c r="F361" s="15">
        <f t="shared" si="40"/>
        <v>-9.9173576018074525E-13</v>
      </c>
      <c r="G361" s="15">
        <f t="shared" si="41"/>
        <v>0</v>
      </c>
      <c r="H361" s="8">
        <f t="shared" si="42"/>
        <v>-9.9173576018074525E-13</v>
      </c>
      <c r="I361" s="13">
        <v>7</v>
      </c>
      <c r="L361" s="15">
        <f t="shared" si="47"/>
        <v>130734.31027511976</v>
      </c>
      <c r="M361" s="15">
        <f t="shared" si="46"/>
        <v>87591.987884330258</v>
      </c>
    </row>
    <row r="362" spans="2:13" x14ac:dyDescent="0.25">
      <c r="B362">
        <v>351</v>
      </c>
      <c r="C362" s="15">
        <f t="shared" si="45"/>
        <v>-2.5374902179464698E-10</v>
      </c>
      <c r="D362" s="15" t="str">
        <f t="shared" si="43"/>
        <v>0.00</v>
      </c>
      <c r="E362" s="15">
        <f t="shared" si="44"/>
        <v>-1.4802026271354409E-12</v>
      </c>
      <c r="F362" s="15">
        <f t="shared" si="40"/>
        <v>-9.9173576018074525E-13</v>
      </c>
      <c r="G362" s="15">
        <f t="shared" si="41"/>
        <v>0</v>
      </c>
      <c r="H362" s="8">
        <f t="shared" si="42"/>
        <v>-9.9173576018074525E-13</v>
      </c>
      <c r="I362" s="13">
        <v>7</v>
      </c>
      <c r="L362" s="15">
        <f t="shared" si="47"/>
        <v>130734.31027511976</v>
      </c>
      <c r="M362" s="15">
        <f t="shared" si="46"/>
        <v>87591.987884330258</v>
      </c>
    </row>
    <row r="363" spans="2:13" x14ac:dyDescent="0.25">
      <c r="B363">
        <v>352</v>
      </c>
      <c r="C363" s="15">
        <f t="shared" si="45"/>
        <v>-2.5374902179464698E-10</v>
      </c>
      <c r="D363" s="15" t="str">
        <f t="shared" si="43"/>
        <v>0.00</v>
      </c>
      <c r="E363" s="15">
        <f t="shared" si="44"/>
        <v>-1.4802026271354409E-12</v>
      </c>
      <c r="F363" s="15">
        <f t="shared" si="40"/>
        <v>-9.9173576018074525E-13</v>
      </c>
      <c r="G363" s="15">
        <f t="shared" si="41"/>
        <v>0</v>
      </c>
      <c r="H363" s="8">
        <f t="shared" si="42"/>
        <v>-9.9173576018074525E-13</v>
      </c>
      <c r="I363" s="13">
        <v>7</v>
      </c>
      <c r="L363" s="15">
        <f t="shared" si="47"/>
        <v>130734.31027511976</v>
      </c>
      <c r="M363" s="15">
        <f t="shared" si="46"/>
        <v>87591.987884330258</v>
      </c>
    </row>
    <row r="364" spans="2:13" x14ac:dyDescent="0.25">
      <c r="B364">
        <v>353</v>
      </c>
      <c r="C364" s="15">
        <f t="shared" si="45"/>
        <v>-2.5374902179464698E-10</v>
      </c>
      <c r="D364" s="15" t="str">
        <f t="shared" si="43"/>
        <v>0.00</v>
      </c>
      <c r="E364" s="15">
        <f t="shared" si="44"/>
        <v>-1.4802026271354409E-12</v>
      </c>
      <c r="F364" s="15">
        <f t="shared" si="40"/>
        <v>-9.9173576018074525E-13</v>
      </c>
      <c r="G364" s="15">
        <f t="shared" si="41"/>
        <v>0</v>
      </c>
      <c r="H364" s="8">
        <f t="shared" si="42"/>
        <v>-9.9173576018074525E-13</v>
      </c>
      <c r="I364" s="13">
        <v>7</v>
      </c>
      <c r="L364" s="15">
        <f t="shared" si="47"/>
        <v>130734.31027511976</v>
      </c>
      <c r="M364" s="15">
        <f t="shared" si="46"/>
        <v>87591.987884330258</v>
      </c>
    </row>
    <row r="365" spans="2:13" x14ac:dyDescent="0.25">
      <c r="B365">
        <v>354</v>
      </c>
      <c r="C365" s="15">
        <f t="shared" si="45"/>
        <v>-2.5374902179464698E-10</v>
      </c>
      <c r="D365" s="15" t="str">
        <f t="shared" si="43"/>
        <v>0.00</v>
      </c>
      <c r="E365" s="15">
        <f t="shared" si="44"/>
        <v>-1.4802026271354409E-12</v>
      </c>
      <c r="F365" s="15">
        <f t="shared" si="40"/>
        <v>-9.9173576018074525E-13</v>
      </c>
      <c r="G365" s="15">
        <f t="shared" si="41"/>
        <v>0</v>
      </c>
      <c r="H365" s="8">
        <f t="shared" si="42"/>
        <v>-9.9173576018074525E-13</v>
      </c>
      <c r="I365" s="13">
        <v>7</v>
      </c>
      <c r="L365" s="15">
        <f t="shared" si="47"/>
        <v>130734.31027511976</v>
      </c>
      <c r="M365" s="15">
        <f t="shared" si="46"/>
        <v>87591.987884330258</v>
      </c>
    </row>
    <row r="366" spans="2:13" x14ac:dyDescent="0.25">
      <c r="B366">
        <v>355</v>
      </c>
      <c r="C366" s="15">
        <f t="shared" si="45"/>
        <v>-2.5374902179464698E-10</v>
      </c>
      <c r="D366" s="15" t="str">
        <f t="shared" si="43"/>
        <v>0.00</v>
      </c>
      <c r="E366" s="15">
        <f t="shared" si="44"/>
        <v>-1.4802026271354409E-12</v>
      </c>
      <c r="F366" s="15">
        <f t="shared" si="40"/>
        <v>-9.9173576018074525E-13</v>
      </c>
      <c r="G366" s="15">
        <f t="shared" si="41"/>
        <v>0</v>
      </c>
      <c r="H366" s="8">
        <f t="shared" si="42"/>
        <v>-9.9173576018074525E-13</v>
      </c>
      <c r="I366" s="13">
        <v>7</v>
      </c>
      <c r="L366" s="15">
        <f t="shared" si="47"/>
        <v>130734.31027511976</v>
      </c>
      <c r="M366" s="15">
        <f t="shared" si="46"/>
        <v>87591.987884330258</v>
      </c>
    </row>
    <row r="367" spans="2:13" x14ac:dyDescent="0.25">
      <c r="B367">
        <v>356</v>
      </c>
      <c r="C367" s="15">
        <f t="shared" si="45"/>
        <v>-2.5374902179464698E-10</v>
      </c>
      <c r="D367" s="15" t="str">
        <f t="shared" si="43"/>
        <v>0.00</v>
      </c>
      <c r="E367" s="15">
        <f t="shared" si="44"/>
        <v>-1.4802026271354409E-12</v>
      </c>
      <c r="F367" s="15">
        <f t="shared" si="40"/>
        <v>-9.9173576018074525E-13</v>
      </c>
      <c r="G367" s="15">
        <f t="shared" si="41"/>
        <v>0</v>
      </c>
      <c r="H367" s="8">
        <f t="shared" si="42"/>
        <v>-9.9173576018074525E-13</v>
      </c>
      <c r="I367" s="13">
        <v>7</v>
      </c>
      <c r="L367" s="15">
        <f t="shared" si="47"/>
        <v>130734.31027511976</v>
      </c>
      <c r="M367" s="15">
        <f t="shared" si="46"/>
        <v>87591.987884330258</v>
      </c>
    </row>
    <row r="368" spans="2:13" x14ac:dyDescent="0.25">
      <c r="B368">
        <v>357</v>
      </c>
      <c r="C368" s="15">
        <f t="shared" si="45"/>
        <v>-2.5374902179464698E-10</v>
      </c>
      <c r="D368" s="15" t="str">
        <f t="shared" si="43"/>
        <v>0.00</v>
      </c>
      <c r="E368" s="15">
        <f t="shared" si="44"/>
        <v>-1.4802026271354409E-12</v>
      </c>
      <c r="F368" s="15">
        <f t="shared" si="40"/>
        <v>-9.9173576018074525E-13</v>
      </c>
      <c r="G368" s="15">
        <f t="shared" si="41"/>
        <v>0</v>
      </c>
      <c r="H368" s="8">
        <f t="shared" si="42"/>
        <v>-9.9173576018074525E-13</v>
      </c>
      <c r="I368" s="13">
        <v>7</v>
      </c>
      <c r="L368" s="15">
        <f t="shared" si="47"/>
        <v>130734.31027511976</v>
      </c>
      <c r="M368" s="15">
        <f t="shared" si="46"/>
        <v>87591.987884330258</v>
      </c>
    </row>
    <row r="369" spans="2:13" x14ac:dyDescent="0.25">
      <c r="B369">
        <v>358</v>
      </c>
      <c r="C369" s="15">
        <f t="shared" si="45"/>
        <v>-2.5374902179464698E-10</v>
      </c>
      <c r="D369" s="15" t="str">
        <f t="shared" si="43"/>
        <v>0.00</v>
      </c>
      <c r="E369" s="15">
        <f t="shared" si="44"/>
        <v>-1.4802026271354409E-12</v>
      </c>
      <c r="F369" s="15">
        <f t="shared" si="40"/>
        <v>-9.9173576018074525E-13</v>
      </c>
      <c r="G369" s="15">
        <f t="shared" si="41"/>
        <v>0</v>
      </c>
      <c r="H369" s="8">
        <f t="shared" si="42"/>
        <v>-9.9173576018074525E-13</v>
      </c>
      <c r="I369" s="13">
        <v>7</v>
      </c>
      <c r="L369" s="15">
        <f t="shared" si="47"/>
        <v>130734.31027511976</v>
      </c>
      <c r="M369" s="15">
        <f t="shared" si="46"/>
        <v>87591.987884330258</v>
      </c>
    </row>
    <row r="370" spans="2:13" x14ac:dyDescent="0.25">
      <c r="B370">
        <v>359</v>
      </c>
      <c r="C370" s="15">
        <f t="shared" si="45"/>
        <v>-2.5374902179464698E-10</v>
      </c>
      <c r="D370" s="15" t="str">
        <f t="shared" si="43"/>
        <v>0.00</v>
      </c>
      <c r="E370" s="15">
        <f t="shared" si="44"/>
        <v>-1.4802026271354409E-12</v>
      </c>
      <c r="F370" s="15">
        <f t="shared" si="40"/>
        <v>-9.9173576018074525E-13</v>
      </c>
      <c r="G370" s="15">
        <f t="shared" si="41"/>
        <v>0</v>
      </c>
      <c r="H370" s="8">
        <f t="shared" si="42"/>
        <v>-9.9173576018074525E-13</v>
      </c>
      <c r="I370" s="13">
        <v>7</v>
      </c>
      <c r="L370" s="15">
        <f t="shared" si="47"/>
        <v>130734.31027511976</v>
      </c>
      <c r="M370" s="15">
        <f t="shared" si="46"/>
        <v>87591.987884330258</v>
      </c>
    </row>
    <row r="371" spans="2:13" x14ac:dyDescent="0.25">
      <c r="B371">
        <v>360</v>
      </c>
      <c r="C371" s="15">
        <f t="shared" si="45"/>
        <v>-2.5374902179464698E-10</v>
      </c>
      <c r="D371" s="15" t="str">
        <f t="shared" si="43"/>
        <v>0.00</v>
      </c>
      <c r="E371" s="15">
        <f t="shared" si="44"/>
        <v>-1.4802026271354409E-12</v>
      </c>
      <c r="F371" s="15">
        <f t="shared" si="40"/>
        <v>-9.9173576018074525E-13</v>
      </c>
      <c r="G371" s="15">
        <f t="shared" si="41"/>
        <v>0</v>
      </c>
      <c r="H371" s="8">
        <f t="shared" si="42"/>
        <v>-9.9173576018074525E-13</v>
      </c>
      <c r="I371" s="13">
        <v>7</v>
      </c>
      <c r="L371" s="15">
        <f t="shared" si="47"/>
        <v>130734.31027511976</v>
      </c>
      <c r="M371" s="15">
        <f t="shared" si="46"/>
        <v>87591.987884330258</v>
      </c>
    </row>
    <row r="372" spans="2:13" ht="60" x14ac:dyDescent="0.25">
      <c r="D372" s="15">
        <f>AVERAGE(D12:D371)</f>
        <v>1420.7461681951172</v>
      </c>
      <c r="E372" s="15">
        <f>SUM(E12:E371)</f>
        <v>130734.31027511976</v>
      </c>
      <c r="F372" s="15">
        <f>SUM(F12:F371)</f>
        <v>87591.987884330258</v>
      </c>
      <c r="G372" s="20" t="s">
        <v>30</v>
      </c>
      <c r="H372" s="18">
        <f>IRR(H11:H191)</f>
        <v>6.3151681061615061E-3</v>
      </c>
    </row>
    <row r="373" spans="2:13" ht="30" x14ac:dyDescent="0.25">
      <c r="B373" t="s">
        <v>70</v>
      </c>
      <c r="C373" s="8">
        <f>COUNTIF(C11:C371, "&gt;0")</f>
        <v>181</v>
      </c>
      <c r="G373" s="7" t="s">
        <v>31</v>
      </c>
      <c r="H373" s="18">
        <f>H372*I5</f>
        <v>7.5782017273938074E-2</v>
      </c>
    </row>
    <row r="374" spans="2:13" x14ac:dyDescent="0.25">
      <c r="B374" t="s">
        <v>69</v>
      </c>
      <c r="C374" s="8">
        <f>(C373-1)/12</f>
        <v>15</v>
      </c>
      <c r="G374" t="s">
        <v>29</v>
      </c>
      <c r="H374" s="17">
        <f>(1+H372)^(I5)-1</f>
        <v>7.847039021021307E-2</v>
      </c>
    </row>
  </sheetData>
  <mergeCells count="2">
    <mergeCell ref="B1:I2"/>
    <mergeCell ref="P13:Q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74"/>
  <sheetViews>
    <sheetView workbookViewId="0">
      <selection activeCell="H8" sqref="H8"/>
    </sheetView>
  </sheetViews>
  <sheetFormatPr defaultRowHeight="15" x14ac:dyDescent="0.25"/>
  <cols>
    <col min="2" max="3" width="17.140625" customWidth="1"/>
    <col min="4" max="5" width="13.7109375" customWidth="1"/>
    <col min="6" max="6" width="17.42578125" customWidth="1"/>
    <col min="7" max="7" width="14.5703125" customWidth="1"/>
    <col min="8" max="8" width="20.7109375" customWidth="1"/>
    <col min="10" max="10" width="10.85546875" customWidth="1"/>
    <col min="11" max="11" width="11.5703125" customWidth="1"/>
    <col min="13" max="13" width="7.5703125" customWidth="1"/>
    <col min="14" max="14" width="16.140625" customWidth="1"/>
    <col min="15" max="15" width="15.85546875" customWidth="1"/>
  </cols>
  <sheetData>
    <row r="1" spans="2:15" x14ac:dyDescent="0.25">
      <c r="B1" s="101" t="s">
        <v>9</v>
      </c>
      <c r="C1" s="101"/>
      <c r="D1" s="101"/>
      <c r="E1" s="101"/>
      <c r="F1" s="101"/>
      <c r="G1" s="101"/>
    </row>
    <row r="2" spans="2:15" x14ac:dyDescent="0.25">
      <c r="B2" s="101"/>
      <c r="C2" s="101"/>
      <c r="D2" s="101"/>
      <c r="E2" s="101"/>
      <c r="F2" s="101"/>
      <c r="G2" s="101"/>
    </row>
    <row r="3" spans="2:15" x14ac:dyDescent="0.25">
      <c r="F3" s="11" t="s">
        <v>20</v>
      </c>
      <c r="G3">
        <f>Input!D21*Input!D18</f>
        <v>180</v>
      </c>
    </row>
    <row r="4" spans="2:15" ht="15.75" x14ac:dyDescent="0.25">
      <c r="B4" t="s">
        <v>92</v>
      </c>
      <c r="D4" s="74" t="e">
        <f>(Input!G16)*-1</f>
        <v>#VALUE!</v>
      </c>
      <c r="F4" s="11" t="s">
        <v>21</v>
      </c>
      <c r="G4">
        <f>Input!D19</f>
        <v>6</v>
      </c>
    </row>
    <row r="5" spans="2:15" x14ac:dyDescent="0.25">
      <c r="F5" s="11" t="s">
        <v>6</v>
      </c>
      <c r="G5">
        <v>12</v>
      </c>
    </row>
    <row r="6" spans="2:15" x14ac:dyDescent="0.25">
      <c r="F6" s="11" t="s">
        <v>3</v>
      </c>
      <c r="G6">
        <f>Input!D20</f>
        <v>2</v>
      </c>
    </row>
    <row r="7" spans="2:15" x14ac:dyDescent="0.25">
      <c r="F7" s="11" t="s">
        <v>22</v>
      </c>
      <c r="G7" s="15">
        <f>Input!D16</f>
        <v>103139.4592908045</v>
      </c>
    </row>
    <row r="8" spans="2:15" x14ac:dyDescent="0.25">
      <c r="F8" s="11" t="s">
        <v>23</v>
      </c>
      <c r="G8">
        <f>Input!D23</f>
        <v>33</v>
      </c>
    </row>
    <row r="10" spans="2:15" ht="83.25" customHeight="1" x14ac:dyDescent="0.25">
      <c r="B10" s="78" t="s">
        <v>78</v>
      </c>
      <c r="C10" s="78" t="s">
        <v>79</v>
      </c>
      <c r="D10" s="79" t="s">
        <v>80</v>
      </c>
      <c r="E10" s="79" t="s">
        <v>81</v>
      </c>
      <c r="F10" s="79" t="s">
        <v>82</v>
      </c>
      <c r="G10" s="79" t="s">
        <v>83</v>
      </c>
      <c r="J10" s="80" t="s">
        <v>84</v>
      </c>
      <c r="K10" s="80" t="s">
        <v>85</v>
      </c>
      <c r="N10" s="80" t="s">
        <v>86</v>
      </c>
      <c r="O10" s="80" t="s">
        <v>87</v>
      </c>
    </row>
    <row r="11" spans="2:15" x14ac:dyDescent="0.25">
      <c r="B11">
        <v>0</v>
      </c>
      <c r="C11" s="8">
        <f>G7</f>
        <v>103139.4592908045</v>
      </c>
      <c r="G11" s="8">
        <f>Input!D17*(-1)+Input!D35</f>
        <v>-105076.67010498841</v>
      </c>
      <c r="N11" s="15" t="e">
        <f>VLOOKUP(data!B5+1,'Refinance Fixed Amort. Schedule'!B11:J371, 9, FALSE)</f>
        <v>#VALUE!</v>
      </c>
      <c r="O11" s="15" t="e">
        <f>VLOOKUP(data!B5+1,'Refinance Fixed Amort. Schedule'!B11:K371, 10, FALSE)</f>
        <v>#VALUE!</v>
      </c>
    </row>
    <row r="12" spans="2:15" x14ac:dyDescent="0.25">
      <c r="B12">
        <v>1</v>
      </c>
      <c r="C12" s="8">
        <f>C11</f>
        <v>103139.4592908045</v>
      </c>
      <c r="D12" s="2">
        <f t="shared" ref="D12:D75" si="0">$C12*(($G$4/100)/$G$5)</f>
        <v>515.69729645402253</v>
      </c>
      <c r="E12" s="73">
        <f>IF(C12&gt;1, ($D12*(1-$G$8/100))-$N$19, "0.00")</f>
        <v>337.83902887699071</v>
      </c>
      <c r="F12" s="6" t="e">
        <f>IF(ROUND(D12, 2)=0,0,$D$4-D12)</f>
        <v>#VALUE!</v>
      </c>
      <c r="G12" s="2" t="e">
        <f t="shared" ref="G12:G75" si="1">F12+E12</f>
        <v>#VALUE!</v>
      </c>
      <c r="H12" s="2"/>
      <c r="J12" s="2">
        <f>D12</f>
        <v>515.69729645402253</v>
      </c>
      <c r="K12" s="2">
        <f>E12</f>
        <v>337.83902887699071</v>
      </c>
    </row>
    <row r="13" spans="2:15" x14ac:dyDescent="0.25">
      <c r="B13">
        <v>2</v>
      </c>
      <c r="C13" s="2" t="e">
        <f>C12-F12</f>
        <v>#VALUE!</v>
      </c>
      <c r="D13" s="2" t="e">
        <f t="shared" si="0"/>
        <v>#VALUE!</v>
      </c>
      <c r="E13" s="73" t="e">
        <f t="shared" ref="E13:E76" si="2">IF(C13&gt;1, ($D13*(1-$G$8/100))-$N$19, "0.00")</f>
        <v>#VALUE!</v>
      </c>
      <c r="F13" s="6" t="e">
        <f t="shared" ref="F13:F76" si="3">IF(ROUND(D13, 2)=0,0,$D$4-D13)</f>
        <v>#VALUE!</v>
      </c>
      <c r="G13" s="2" t="e">
        <f t="shared" si="1"/>
        <v>#VALUE!</v>
      </c>
      <c r="H13" s="2"/>
      <c r="J13" s="2" t="e">
        <f>J12+D13</f>
        <v>#VALUE!</v>
      </c>
      <c r="K13" s="2" t="e">
        <f>K12+E13</f>
        <v>#VALUE!</v>
      </c>
    </row>
    <row r="14" spans="2:15" x14ac:dyDescent="0.25">
      <c r="B14">
        <v>3</v>
      </c>
      <c r="C14" s="2" t="e">
        <f t="shared" ref="C14:C77" si="4">C13-F13</f>
        <v>#VALUE!</v>
      </c>
      <c r="D14" s="2" t="e">
        <f t="shared" si="0"/>
        <v>#VALUE!</v>
      </c>
      <c r="E14" s="73" t="e">
        <f t="shared" si="2"/>
        <v>#VALUE!</v>
      </c>
      <c r="F14" s="6" t="e">
        <f t="shared" si="3"/>
        <v>#VALUE!</v>
      </c>
      <c r="G14" s="2" t="e">
        <f t="shared" si="1"/>
        <v>#VALUE!</v>
      </c>
      <c r="H14" s="2"/>
      <c r="J14" s="2" t="e">
        <f t="shared" ref="J14:J77" si="5">J13+D14</f>
        <v>#VALUE!</v>
      </c>
      <c r="K14" s="2" t="e">
        <f t="shared" ref="K14:K77" si="6">K13+E14</f>
        <v>#VALUE!</v>
      </c>
      <c r="N14" s="102" t="s">
        <v>88</v>
      </c>
      <c r="O14" s="102"/>
    </row>
    <row r="15" spans="2:15" x14ac:dyDescent="0.25">
      <c r="B15">
        <v>4</v>
      </c>
      <c r="C15" s="2" t="e">
        <f t="shared" si="4"/>
        <v>#VALUE!</v>
      </c>
      <c r="D15" s="2" t="e">
        <f t="shared" si="0"/>
        <v>#VALUE!</v>
      </c>
      <c r="E15" s="73" t="e">
        <f t="shared" si="2"/>
        <v>#VALUE!</v>
      </c>
      <c r="F15" s="6" t="e">
        <f t="shared" si="3"/>
        <v>#VALUE!</v>
      </c>
      <c r="G15" s="2" t="e">
        <f t="shared" si="1"/>
        <v>#VALUE!</v>
      </c>
      <c r="H15" s="2"/>
      <c r="J15" s="2" t="e">
        <f t="shared" si="5"/>
        <v>#VALUE!</v>
      </c>
      <c r="K15" s="2" t="e">
        <f t="shared" si="6"/>
        <v>#VALUE!</v>
      </c>
      <c r="N15" s="75" t="s">
        <v>89</v>
      </c>
      <c r="O15" s="75" t="s">
        <v>90</v>
      </c>
    </row>
    <row r="16" spans="2:15" x14ac:dyDescent="0.25">
      <c r="B16">
        <v>5</v>
      </c>
      <c r="C16" s="2" t="e">
        <f t="shared" si="4"/>
        <v>#VALUE!</v>
      </c>
      <c r="D16" s="2" t="e">
        <f t="shared" si="0"/>
        <v>#VALUE!</v>
      </c>
      <c r="E16" s="73" t="e">
        <f t="shared" si="2"/>
        <v>#VALUE!</v>
      </c>
      <c r="F16" s="6" t="e">
        <f t="shared" si="3"/>
        <v>#VALUE!</v>
      </c>
      <c r="G16" s="2" t="e">
        <f t="shared" si="1"/>
        <v>#VALUE!</v>
      </c>
      <c r="H16" s="2"/>
      <c r="J16" s="2" t="e">
        <f t="shared" si="5"/>
        <v>#VALUE!</v>
      </c>
      <c r="K16" s="2" t="e">
        <f t="shared" si="6"/>
        <v>#VALUE!</v>
      </c>
      <c r="N16" s="2" t="e">
        <f>J371-N11</f>
        <v>#VALUE!</v>
      </c>
      <c r="O16" s="2" t="e">
        <f>K371-O11</f>
        <v>#VALUE!</v>
      </c>
    </row>
    <row r="17" spans="2:14" x14ac:dyDescent="0.25">
      <c r="B17">
        <v>6</v>
      </c>
      <c r="C17" s="2" t="e">
        <f t="shared" si="4"/>
        <v>#VALUE!</v>
      </c>
      <c r="D17" s="2" t="e">
        <f t="shared" si="0"/>
        <v>#VALUE!</v>
      </c>
      <c r="E17" s="73" t="e">
        <f t="shared" si="2"/>
        <v>#VALUE!</v>
      </c>
      <c r="F17" s="6" t="e">
        <f t="shared" si="3"/>
        <v>#VALUE!</v>
      </c>
      <c r="G17" s="2" t="e">
        <f t="shared" si="1"/>
        <v>#VALUE!</v>
      </c>
      <c r="H17" s="2"/>
      <c r="J17" s="2" t="e">
        <f t="shared" si="5"/>
        <v>#VALUE!</v>
      </c>
      <c r="K17" s="2" t="e">
        <f t="shared" si="6"/>
        <v>#VALUE!</v>
      </c>
    </row>
    <row r="18" spans="2:14" x14ac:dyDescent="0.25">
      <c r="B18">
        <v>7</v>
      </c>
      <c r="C18" s="2" t="e">
        <f t="shared" si="4"/>
        <v>#VALUE!</v>
      </c>
      <c r="D18" s="2" t="e">
        <f t="shared" si="0"/>
        <v>#VALUE!</v>
      </c>
      <c r="E18" s="73" t="e">
        <f t="shared" si="2"/>
        <v>#VALUE!</v>
      </c>
      <c r="F18" s="6" t="e">
        <f t="shared" si="3"/>
        <v>#VALUE!</v>
      </c>
      <c r="G18" s="2" t="e">
        <f t="shared" si="1"/>
        <v>#VALUE!</v>
      </c>
      <c r="H18" s="2"/>
      <c r="J18" s="2" t="e">
        <f t="shared" si="5"/>
        <v>#VALUE!</v>
      </c>
      <c r="K18" s="2" t="e">
        <f t="shared" si="6"/>
        <v>#VALUE!</v>
      </c>
      <c r="N18" s="83" t="s">
        <v>94</v>
      </c>
    </row>
    <row r="19" spans="2:14" x14ac:dyDescent="0.25">
      <c r="B19">
        <v>8</v>
      </c>
      <c r="C19" s="2" t="e">
        <f t="shared" si="4"/>
        <v>#VALUE!</v>
      </c>
      <c r="D19" s="2" t="e">
        <f t="shared" si="0"/>
        <v>#VALUE!</v>
      </c>
      <c r="E19" s="73" t="e">
        <f t="shared" si="2"/>
        <v>#VALUE!</v>
      </c>
      <c r="F19" s="6" t="e">
        <f t="shared" si="3"/>
        <v>#VALUE!</v>
      </c>
      <c r="G19" s="2" t="e">
        <f t="shared" si="1"/>
        <v>#VALUE!</v>
      </c>
      <c r="H19" s="2"/>
      <c r="J19" s="2" t="e">
        <f t="shared" si="5"/>
        <v>#VALUE!</v>
      </c>
      <c r="K19" s="2" t="e">
        <f t="shared" si="6"/>
        <v>#VALUE!</v>
      </c>
      <c r="N19" s="8">
        <f>(((G6/100)*G7)/(G3))*(1-(G8/100))</f>
        <v>7.6781597472043348</v>
      </c>
    </row>
    <row r="20" spans="2:14" x14ac:dyDescent="0.25">
      <c r="B20">
        <v>9</v>
      </c>
      <c r="C20" s="2" t="e">
        <f t="shared" si="4"/>
        <v>#VALUE!</v>
      </c>
      <c r="D20" s="2" t="e">
        <f t="shared" si="0"/>
        <v>#VALUE!</v>
      </c>
      <c r="E20" s="73" t="e">
        <f t="shared" si="2"/>
        <v>#VALUE!</v>
      </c>
      <c r="F20" s="6" t="e">
        <f t="shared" si="3"/>
        <v>#VALUE!</v>
      </c>
      <c r="G20" s="2" t="e">
        <f t="shared" si="1"/>
        <v>#VALUE!</v>
      </c>
      <c r="H20" s="2"/>
      <c r="J20" s="2" t="e">
        <f t="shared" si="5"/>
        <v>#VALUE!</v>
      </c>
      <c r="K20" s="2" t="e">
        <f t="shared" si="6"/>
        <v>#VALUE!</v>
      </c>
    </row>
    <row r="21" spans="2:14" x14ac:dyDescent="0.25">
      <c r="B21">
        <v>10</v>
      </c>
      <c r="C21" s="2" t="e">
        <f t="shared" si="4"/>
        <v>#VALUE!</v>
      </c>
      <c r="D21" s="2" t="e">
        <f t="shared" si="0"/>
        <v>#VALUE!</v>
      </c>
      <c r="E21" s="73" t="e">
        <f t="shared" si="2"/>
        <v>#VALUE!</v>
      </c>
      <c r="F21" s="6" t="e">
        <f t="shared" si="3"/>
        <v>#VALUE!</v>
      </c>
      <c r="G21" s="2" t="e">
        <f t="shared" si="1"/>
        <v>#VALUE!</v>
      </c>
      <c r="J21" s="2" t="e">
        <f t="shared" si="5"/>
        <v>#VALUE!</v>
      </c>
      <c r="K21" s="2" t="e">
        <f t="shared" si="6"/>
        <v>#VALUE!</v>
      </c>
    </row>
    <row r="22" spans="2:14" x14ac:dyDescent="0.25">
      <c r="B22">
        <v>11</v>
      </c>
      <c r="C22" s="2" t="e">
        <f t="shared" si="4"/>
        <v>#VALUE!</v>
      </c>
      <c r="D22" s="2" t="e">
        <f t="shared" si="0"/>
        <v>#VALUE!</v>
      </c>
      <c r="E22" s="73" t="e">
        <f t="shared" si="2"/>
        <v>#VALUE!</v>
      </c>
      <c r="F22" s="6" t="e">
        <f t="shared" si="3"/>
        <v>#VALUE!</v>
      </c>
      <c r="G22" s="2" t="e">
        <f t="shared" si="1"/>
        <v>#VALUE!</v>
      </c>
      <c r="J22" s="2" t="e">
        <f t="shared" si="5"/>
        <v>#VALUE!</v>
      </c>
      <c r="K22" s="2" t="e">
        <f t="shared" si="6"/>
        <v>#VALUE!</v>
      </c>
    </row>
    <row r="23" spans="2:14" x14ac:dyDescent="0.25">
      <c r="B23">
        <v>12</v>
      </c>
      <c r="C23" s="2" t="e">
        <f t="shared" si="4"/>
        <v>#VALUE!</v>
      </c>
      <c r="D23" s="2" t="e">
        <f t="shared" si="0"/>
        <v>#VALUE!</v>
      </c>
      <c r="E23" s="73" t="e">
        <f t="shared" si="2"/>
        <v>#VALUE!</v>
      </c>
      <c r="F23" s="6" t="e">
        <f t="shared" si="3"/>
        <v>#VALUE!</v>
      </c>
      <c r="G23" s="2" t="e">
        <f t="shared" si="1"/>
        <v>#VALUE!</v>
      </c>
      <c r="J23" s="2" t="e">
        <f t="shared" si="5"/>
        <v>#VALUE!</v>
      </c>
      <c r="K23" s="2" t="e">
        <f t="shared" si="6"/>
        <v>#VALUE!</v>
      </c>
    </row>
    <row r="24" spans="2:14" x14ac:dyDescent="0.25">
      <c r="B24">
        <v>13</v>
      </c>
      <c r="C24" s="2" t="e">
        <f t="shared" si="4"/>
        <v>#VALUE!</v>
      </c>
      <c r="D24" s="2" t="e">
        <f t="shared" si="0"/>
        <v>#VALUE!</v>
      </c>
      <c r="E24" s="73" t="e">
        <f t="shared" si="2"/>
        <v>#VALUE!</v>
      </c>
      <c r="F24" s="6" t="e">
        <f t="shared" si="3"/>
        <v>#VALUE!</v>
      </c>
      <c r="G24" s="2" t="e">
        <f t="shared" si="1"/>
        <v>#VALUE!</v>
      </c>
      <c r="J24" s="2" t="e">
        <f t="shared" si="5"/>
        <v>#VALUE!</v>
      </c>
      <c r="K24" s="2" t="e">
        <f t="shared" si="6"/>
        <v>#VALUE!</v>
      </c>
    </row>
    <row r="25" spans="2:14" x14ac:dyDescent="0.25">
      <c r="B25">
        <v>14</v>
      </c>
      <c r="C25" s="2" t="e">
        <f t="shared" si="4"/>
        <v>#VALUE!</v>
      </c>
      <c r="D25" s="2" t="e">
        <f t="shared" si="0"/>
        <v>#VALUE!</v>
      </c>
      <c r="E25" s="73" t="e">
        <f t="shared" si="2"/>
        <v>#VALUE!</v>
      </c>
      <c r="F25" s="6" t="e">
        <f t="shared" si="3"/>
        <v>#VALUE!</v>
      </c>
      <c r="G25" s="2" t="e">
        <f t="shared" si="1"/>
        <v>#VALUE!</v>
      </c>
      <c r="J25" s="2" t="e">
        <f t="shared" si="5"/>
        <v>#VALUE!</v>
      </c>
      <c r="K25" s="2" t="e">
        <f t="shared" si="6"/>
        <v>#VALUE!</v>
      </c>
    </row>
    <row r="26" spans="2:14" x14ac:dyDescent="0.25">
      <c r="B26">
        <v>15</v>
      </c>
      <c r="C26" s="2" t="e">
        <f t="shared" si="4"/>
        <v>#VALUE!</v>
      </c>
      <c r="D26" s="2" t="e">
        <f t="shared" si="0"/>
        <v>#VALUE!</v>
      </c>
      <c r="E26" s="73" t="e">
        <f t="shared" si="2"/>
        <v>#VALUE!</v>
      </c>
      <c r="F26" s="6" t="e">
        <f t="shared" si="3"/>
        <v>#VALUE!</v>
      </c>
      <c r="G26" s="2" t="e">
        <f t="shared" si="1"/>
        <v>#VALUE!</v>
      </c>
      <c r="J26" s="2" t="e">
        <f t="shared" si="5"/>
        <v>#VALUE!</v>
      </c>
      <c r="K26" s="2" t="e">
        <f t="shared" si="6"/>
        <v>#VALUE!</v>
      </c>
    </row>
    <row r="27" spans="2:14" x14ac:dyDescent="0.25">
      <c r="B27">
        <v>16</v>
      </c>
      <c r="C27" s="2" t="e">
        <f t="shared" si="4"/>
        <v>#VALUE!</v>
      </c>
      <c r="D27" s="2" t="e">
        <f t="shared" si="0"/>
        <v>#VALUE!</v>
      </c>
      <c r="E27" s="73" t="e">
        <f t="shared" si="2"/>
        <v>#VALUE!</v>
      </c>
      <c r="F27" s="6" t="e">
        <f t="shared" si="3"/>
        <v>#VALUE!</v>
      </c>
      <c r="G27" s="2" t="e">
        <f t="shared" si="1"/>
        <v>#VALUE!</v>
      </c>
      <c r="J27" s="2" t="e">
        <f t="shared" si="5"/>
        <v>#VALUE!</v>
      </c>
      <c r="K27" s="2" t="e">
        <f t="shared" si="6"/>
        <v>#VALUE!</v>
      </c>
    </row>
    <row r="28" spans="2:14" x14ac:dyDescent="0.25">
      <c r="B28">
        <v>17</v>
      </c>
      <c r="C28" s="2" t="e">
        <f t="shared" si="4"/>
        <v>#VALUE!</v>
      </c>
      <c r="D28" s="2" t="e">
        <f t="shared" si="0"/>
        <v>#VALUE!</v>
      </c>
      <c r="E28" s="73" t="e">
        <f t="shared" si="2"/>
        <v>#VALUE!</v>
      </c>
      <c r="F28" s="6" t="e">
        <f t="shared" si="3"/>
        <v>#VALUE!</v>
      </c>
      <c r="G28" s="2" t="e">
        <f t="shared" si="1"/>
        <v>#VALUE!</v>
      </c>
      <c r="J28" s="2" t="e">
        <f t="shared" si="5"/>
        <v>#VALUE!</v>
      </c>
      <c r="K28" s="2" t="e">
        <f t="shared" si="6"/>
        <v>#VALUE!</v>
      </c>
    </row>
    <row r="29" spans="2:14" x14ac:dyDescent="0.25">
      <c r="B29">
        <v>18</v>
      </c>
      <c r="C29" s="2" t="e">
        <f t="shared" si="4"/>
        <v>#VALUE!</v>
      </c>
      <c r="D29" s="2" t="e">
        <f t="shared" si="0"/>
        <v>#VALUE!</v>
      </c>
      <c r="E29" s="73" t="e">
        <f t="shared" si="2"/>
        <v>#VALUE!</v>
      </c>
      <c r="F29" s="6" t="e">
        <f t="shared" si="3"/>
        <v>#VALUE!</v>
      </c>
      <c r="G29" s="2" t="e">
        <f t="shared" si="1"/>
        <v>#VALUE!</v>
      </c>
      <c r="J29" s="2" t="e">
        <f t="shared" si="5"/>
        <v>#VALUE!</v>
      </c>
      <c r="K29" s="2" t="e">
        <f t="shared" si="6"/>
        <v>#VALUE!</v>
      </c>
    </row>
    <row r="30" spans="2:14" x14ac:dyDescent="0.25">
      <c r="B30">
        <v>19</v>
      </c>
      <c r="C30" s="2" t="e">
        <f t="shared" si="4"/>
        <v>#VALUE!</v>
      </c>
      <c r="D30" s="2" t="e">
        <f t="shared" si="0"/>
        <v>#VALUE!</v>
      </c>
      <c r="E30" s="73" t="e">
        <f t="shared" si="2"/>
        <v>#VALUE!</v>
      </c>
      <c r="F30" s="6" t="e">
        <f t="shared" si="3"/>
        <v>#VALUE!</v>
      </c>
      <c r="G30" s="2" t="e">
        <f t="shared" si="1"/>
        <v>#VALUE!</v>
      </c>
      <c r="J30" s="2" t="e">
        <f t="shared" si="5"/>
        <v>#VALUE!</v>
      </c>
      <c r="K30" s="2" t="e">
        <f t="shared" si="6"/>
        <v>#VALUE!</v>
      </c>
    </row>
    <row r="31" spans="2:14" x14ac:dyDescent="0.25">
      <c r="B31">
        <v>20</v>
      </c>
      <c r="C31" s="2" t="e">
        <f t="shared" si="4"/>
        <v>#VALUE!</v>
      </c>
      <c r="D31" s="2" t="e">
        <f t="shared" si="0"/>
        <v>#VALUE!</v>
      </c>
      <c r="E31" s="73" t="e">
        <f t="shared" si="2"/>
        <v>#VALUE!</v>
      </c>
      <c r="F31" s="6" t="e">
        <f t="shared" si="3"/>
        <v>#VALUE!</v>
      </c>
      <c r="G31" s="2" t="e">
        <f t="shared" si="1"/>
        <v>#VALUE!</v>
      </c>
      <c r="J31" s="2" t="e">
        <f t="shared" si="5"/>
        <v>#VALUE!</v>
      </c>
      <c r="K31" s="2" t="e">
        <f t="shared" si="6"/>
        <v>#VALUE!</v>
      </c>
    </row>
    <row r="32" spans="2:14" x14ac:dyDescent="0.25">
      <c r="B32">
        <v>21</v>
      </c>
      <c r="C32" s="2" t="e">
        <f t="shared" si="4"/>
        <v>#VALUE!</v>
      </c>
      <c r="D32" s="2" t="e">
        <f t="shared" si="0"/>
        <v>#VALUE!</v>
      </c>
      <c r="E32" s="73" t="e">
        <f t="shared" si="2"/>
        <v>#VALUE!</v>
      </c>
      <c r="F32" s="6" t="e">
        <f t="shared" si="3"/>
        <v>#VALUE!</v>
      </c>
      <c r="G32" s="2" t="e">
        <f t="shared" si="1"/>
        <v>#VALUE!</v>
      </c>
      <c r="J32" s="2" t="e">
        <f t="shared" si="5"/>
        <v>#VALUE!</v>
      </c>
      <c r="K32" s="2" t="e">
        <f t="shared" si="6"/>
        <v>#VALUE!</v>
      </c>
    </row>
    <row r="33" spans="2:11" x14ac:dyDescent="0.25">
      <c r="B33">
        <v>22</v>
      </c>
      <c r="C33" s="2" t="e">
        <f t="shared" si="4"/>
        <v>#VALUE!</v>
      </c>
      <c r="D33" s="2" t="e">
        <f t="shared" si="0"/>
        <v>#VALUE!</v>
      </c>
      <c r="E33" s="73" t="e">
        <f t="shared" si="2"/>
        <v>#VALUE!</v>
      </c>
      <c r="F33" s="6" t="e">
        <f t="shared" si="3"/>
        <v>#VALUE!</v>
      </c>
      <c r="G33" s="2" t="e">
        <f t="shared" si="1"/>
        <v>#VALUE!</v>
      </c>
      <c r="J33" s="2" t="e">
        <f t="shared" si="5"/>
        <v>#VALUE!</v>
      </c>
      <c r="K33" s="2" t="e">
        <f t="shared" si="6"/>
        <v>#VALUE!</v>
      </c>
    </row>
    <row r="34" spans="2:11" x14ac:dyDescent="0.25">
      <c r="B34">
        <v>23</v>
      </c>
      <c r="C34" s="2" t="e">
        <f t="shared" si="4"/>
        <v>#VALUE!</v>
      </c>
      <c r="D34" s="2" t="e">
        <f t="shared" si="0"/>
        <v>#VALUE!</v>
      </c>
      <c r="E34" s="73" t="e">
        <f t="shared" si="2"/>
        <v>#VALUE!</v>
      </c>
      <c r="F34" s="6" t="e">
        <f t="shared" si="3"/>
        <v>#VALUE!</v>
      </c>
      <c r="G34" s="2" t="e">
        <f t="shared" si="1"/>
        <v>#VALUE!</v>
      </c>
      <c r="J34" s="2" t="e">
        <f t="shared" si="5"/>
        <v>#VALUE!</v>
      </c>
      <c r="K34" s="2" t="e">
        <f t="shared" si="6"/>
        <v>#VALUE!</v>
      </c>
    </row>
    <row r="35" spans="2:11" x14ac:dyDescent="0.25">
      <c r="B35">
        <v>24</v>
      </c>
      <c r="C35" s="2" t="e">
        <f t="shared" si="4"/>
        <v>#VALUE!</v>
      </c>
      <c r="D35" s="2" t="e">
        <f t="shared" si="0"/>
        <v>#VALUE!</v>
      </c>
      <c r="E35" s="73" t="e">
        <f t="shared" si="2"/>
        <v>#VALUE!</v>
      </c>
      <c r="F35" s="6" t="e">
        <f t="shared" si="3"/>
        <v>#VALUE!</v>
      </c>
      <c r="G35" s="2" t="e">
        <f t="shared" si="1"/>
        <v>#VALUE!</v>
      </c>
      <c r="J35" s="2" t="e">
        <f t="shared" si="5"/>
        <v>#VALUE!</v>
      </c>
      <c r="K35" s="2" t="e">
        <f t="shared" si="6"/>
        <v>#VALUE!</v>
      </c>
    </row>
    <row r="36" spans="2:11" x14ac:dyDescent="0.25">
      <c r="B36">
        <v>25</v>
      </c>
      <c r="C36" s="2" t="e">
        <f t="shared" si="4"/>
        <v>#VALUE!</v>
      </c>
      <c r="D36" s="2" t="e">
        <f t="shared" si="0"/>
        <v>#VALUE!</v>
      </c>
      <c r="E36" s="73" t="e">
        <f t="shared" si="2"/>
        <v>#VALUE!</v>
      </c>
      <c r="F36" s="6" t="e">
        <f t="shared" si="3"/>
        <v>#VALUE!</v>
      </c>
      <c r="G36" s="2" t="e">
        <f t="shared" si="1"/>
        <v>#VALUE!</v>
      </c>
      <c r="J36" s="2" t="e">
        <f t="shared" si="5"/>
        <v>#VALUE!</v>
      </c>
      <c r="K36" s="2" t="e">
        <f t="shared" si="6"/>
        <v>#VALUE!</v>
      </c>
    </row>
    <row r="37" spans="2:11" x14ac:dyDescent="0.25">
      <c r="B37">
        <v>26</v>
      </c>
      <c r="C37" s="2" t="e">
        <f t="shared" si="4"/>
        <v>#VALUE!</v>
      </c>
      <c r="D37" s="2" t="e">
        <f t="shared" si="0"/>
        <v>#VALUE!</v>
      </c>
      <c r="E37" s="73" t="e">
        <f t="shared" si="2"/>
        <v>#VALUE!</v>
      </c>
      <c r="F37" s="6" t="e">
        <f t="shared" si="3"/>
        <v>#VALUE!</v>
      </c>
      <c r="G37" s="2" t="e">
        <f t="shared" si="1"/>
        <v>#VALUE!</v>
      </c>
      <c r="J37" s="2" t="e">
        <f t="shared" si="5"/>
        <v>#VALUE!</v>
      </c>
      <c r="K37" s="2" t="e">
        <f t="shared" si="6"/>
        <v>#VALUE!</v>
      </c>
    </row>
    <row r="38" spans="2:11" x14ac:dyDescent="0.25">
      <c r="B38">
        <v>27</v>
      </c>
      <c r="C38" s="2" t="e">
        <f t="shared" si="4"/>
        <v>#VALUE!</v>
      </c>
      <c r="D38" s="2" t="e">
        <f t="shared" si="0"/>
        <v>#VALUE!</v>
      </c>
      <c r="E38" s="73" t="e">
        <f t="shared" si="2"/>
        <v>#VALUE!</v>
      </c>
      <c r="F38" s="6" t="e">
        <f t="shared" si="3"/>
        <v>#VALUE!</v>
      </c>
      <c r="G38" s="2" t="e">
        <f t="shared" si="1"/>
        <v>#VALUE!</v>
      </c>
      <c r="J38" s="2" t="e">
        <f t="shared" si="5"/>
        <v>#VALUE!</v>
      </c>
      <c r="K38" s="2" t="e">
        <f t="shared" si="6"/>
        <v>#VALUE!</v>
      </c>
    </row>
    <row r="39" spans="2:11" x14ac:dyDescent="0.25">
      <c r="B39">
        <v>28</v>
      </c>
      <c r="C39" s="2" t="e">
        <f t="shared" si="4"/>
        <v>#VALUE!</v>
      </c>
      <c r="D39" s="2" t="e">
        <f t="shared" si="0"/>
        <v>#VALUE!</v>
      </c>
      <c r="E39" s="73" t="e">
        <f t="shared" si="2"/>
        <v>#VALUE!</v>
      </c>
      <c r="F39" s="6" t="e">
        <f t="shared" si="3"/>
        <v>#VALUE!</v>
      </c>
      <c r="G39" s="2" t="e">
        <f t="shared" si="1"/>
        <v>#VALUE!</v>
      </c>
      <c r="J39" s="2" t="e">
        <f t="shared" si="5"/>
        <v>#VALUE!</v>
      </c>
      <c r="K39" s="2" t="e">
        <f t="shared" si="6"/>
        <v>#VALUE!</v>
      </c>
    </row>
    <row r="40" spans="2:11" x14ac:dyDescent="0.25">
      <c r="B40">
        <v>29</v>
      </c>
      <c r="C40" s="2" t="e">
        <f t="shared" si="4"/>
        <v>#VALUE!</v>
      </c>
      <c r="D40" s="2" t="e">
        <f t="shared" si="0"/>
        <v>#VALUE!</v>
      </c>
      <c r="E40" s="73" t="e">
        <f t="shared" si="2"/>
        <v>#VALUE!</v>
      </c>
      <c r="F40" s="6" t="e">
        <f t="shared" si="3"/>
        <v>#VALUE!</v>
      </c>
      <c r="G40" s="2" t="e">
        <f t="shared" si="1"/>
        <v>#VALUE!</v>
      </c>
      <c r="J40" s="2" t="e">
        <f t="shared" si="5"/>
        <v>#VALUE!</v>
      </c>
      <c r="K40" s="2" t="e">
        <f t="shared" si="6"/>
        <v>#VALUE!</v>
      </c>
    </row>
    <row r="41" spans="2:11" x14ac:dyDescent="0.25">
      <c r="B41">
        <v>30</v>
      </c>
      <c r="C41" s="2" t="e">
        <f t="shared" si="4"/>
        <v>#VALUE!</v>
      </c>
      <c r="D41" s="2" t="e">
        <f t="shared" si="0"/>
        <v>#VALUE!</v>
      </c>
      <c r="E41" s="73" t="e">
        <f t="shared" si="2"/>
        <v>#VALUE!</v>
      </c>
      <c r="F41" s="6" t="e">
        <f t="shared" si="3"/>
        <v>#VALUE!</v>
      </c>
      <c r="G41" s="2" t="e">
        <f t="shared" si="1"/>
        <v>#VALUE!</v>
      </c>
      <c r="J41" s="2" t="e">
        <f t="shared" si="5"/>
        <v>#VALUE!</v>
      </c>
      <c r="K41" s="2" t="e">
        <f t="shared" si="6"/>
        <v>#VALUE!</v>
      </c>
    </row>
    <row r="42" spans="2:11" x14ac:dyDescent="0.25">
      <c r="B42">
        <v>31</v>
      </c>
      <c r="C42" s="2" t="e">
        <f t="shared" si="4"/>
        <v>#VALUE!</v>
      </c>
      <c r="D42" s="2" t="e">
        <f t="shared" si="0"/>
        <v>#VALUE!</v>
      </c>
      <c r="E42" s="73" t="e">
        <f t="shared" si="2"/>
        <v>#VALUE!</v>
      </c>
      <c r="F42" s="6" t="e">
        <f t="shared" si="3"/>
        <v>#VALUE!</v>
      </c>
      <c r="G42" s="2" t="e">
        <f t="shared" si="1"/>
        <v>#VALUE!</v>
      </c>
      <c r="J42" s="2" t="e">
        <f t="shared" si="5"/>
        <v>#VALUE!</v>
      </c>
      <c r="K42" s="2" t="e">
        <f t="shared" si="6"/>
        <v>#VALUE!</v>
      </c>
    </row>
    <row r="43" spans="2:11" x14ac:dyDescent="0.25">
      <c r="B43">
        <v>32</v>
      </c>
      <c r="C43" s="2" t="e">
        <f t="shared" si="4"/>
        <v>#VALUE!</v>
      </c>
      <c r="D43" s="2" t="e">
        <f t="shared" si="0"/>
        <v>#VALUE!</v>
      </c>
      <c r="E43" s="73" t="e">
        <f t="shared" si="2"/>
        <v>#VALUE!</v>
      </c>
      <c r="F43" s="6" t="e">
        <f t="shared" si="3"/>
        <v>#VALUE!</v>
      </c>
      <c r="G43" s="2" t="e">
        <f t="shared" si="1"/>
        <v>#VALUE!</v>
      </c>
      <c r="J43" s="2" t="e">
        <f t="shared" si="5"/>
        <v>#VALUE!</v>
      </c>
      <c r="K43" s="2" t="e">
        <f t="shared" si="6"/>
        <v>#VALUE!</v>
      </c>
    </row>
    <row r="44" spans="2:11" x14ac:dyDescent="0.25">
      <c r="B44">
        <v>33</v>
      </c>
      <c r="C44" s="2" t="e">
        <f t="shared" si="4"/>
        <v>#VALUE!</v>
      </c>
      <c r="D44" s="2" t="e">
        <f t="shared" si="0"/>
        <v>#VALUE!</v>
      </c>
      <c r="E44" s="73" t="e">
        <f t="shared" si="2"/>
        <v>#VALUE!</v>
      </c>
      <c r="F44" s="6" t="e">
        <f t="shared" si="3"/>
        <v>#VALUE!</v>
      </c>
      <c r="G44" s="2" t="e">
        <f t="shared" si="1"/>
        <v>#VALUE!</v>
      </c>
      <c r="J44" s="2" t="e">
        <f t="shared" si="5"/>
        <v>#VALUE!</v>
      </c>
      <c r="K44" s="2" t="e">
        <f t="shared" si="6"/>
        <v>#VALUE!</v>
      </c>
    </row>
    <row r="45" spans="2:11" x14ac:dyDescent="0.25">
      <c r="B45">
        <v>34</v>
      </c>
      <c r="C45" s="2" t="e">
        <f t="shared" si="4"/>
        <v>#VALUE!</v>
      </c>
      <c r="D45" s="2" t="e">
        <f t="shared" si="0"/>
        <v>#VALUE!</v>
      </c>
      <c r="E45" s="73" t="e">
        <f t="shared" si="2"/>
        <v>#VALUE!</v>
      </c>
      <c r="F45" s="6" t="e">
        <f t="shared" si="3"/>
        <v>#VALUE!</v>
      </c>
      <c r="G45" s="2" t="e">
        <f t="shared" si="1"/>
        <v>#VALUE!</v>
      </c>
      <c r="J45" s="2" t="e">
        <f t="shared" si="5"/>
        <v>#VALUE!</v>
      </c>
      <c r="K45" s="2" t="e">
        <f t="shared" si="6"/>
        <v>#VALUE!</v>
      </c>
    </row>
    <row r="46" spans="2:11" x14ac:dyDescent="0.25">
      <c r="B46">
        <v>35</v>
      </c>
      <c r="C46" s="2" t="e">
        <f t="shared" si="4"/>
        <v>#VALUE!</v>
      </c>
      <c r="D46" s="2" t="e">
        <f t="shared" si="0"/>
        <v>#VALUE!</v>
      </c>
      <c r="E46" s="73" t="e">
        <f t="shared" si="2"/>
        <v>#VALUE!</v>
      </c>
      <c r="F46" s="6" t="e">
        <f t="shared" si="3"/>
        <v>#VALUE!</v>
      </c>
      <c r="G46" s="2" t="e">
        <f t="shared" si="1"/>
        <v>#VALUE!</v>
      </c>
      <c r="J46" s="2" t="e">
        <f t="shared" si="5"/>
        <v>#VALUE!</v>
      </c>
      <c r="K46" s="2" t="e">
        <f t="shared" si="6"/>
        <v>#VALUE!</v>
      </c>
    </row>
    <row r="47" spans="2:11" x14ac:dyDescent="0.25">
      <c r="B47">
        <v>36</v>
      </c>
      <c r="C47" s="2" t="e">
        <f t="shared" si="4"/>
        <v>#VALUE!</v>
      </c>
      <c r="D47" s="2" t="e">
        <f t="shared" si="0"/>
        <v>#VALUE!</v>
      </c>
      <c r="E47" s="73" t="e">
        <f t="shared" si="2"/>
        <v>#VALUE!</v>
      </c>
      <c r="F47" s="6" t="e">
        <f t="shared" si="3"/>
        <v>#VALUE!</v>
      </c>
      <c r="G47" s="2" t="e">
        <f t="shared" si="1"/>
        <v>#VALUE!</v>
      </c>
      <c r="J47" s="2" t="e">
        <f t="shared" si="5"/>
        <v>#VALUE!</v>
      </c>
      <c r="K47" s="2" t="e">
        <f t="shared" si="6"/>
        <v>#VALUE!</v>
      </c>
    </row>
    <row r="48" spans="2:11" x14ac:dyDescent="0.25">
      <c r="B48">
        <v>37</v>
      </c>
      <c r="C48" s="2" t="e">
        <f t="shared" si="4"/>
        <v>#VALUE!</v>
      </c>
      <c r="D48" s="2" t="e">
        <f t="shared" si="0"/>
        <v>#VALUE!</v>
      </c>
      <c r="E48" s="73" t="e">
        <f t="shared" si="2"/>
        <v>#VALUE!</v>
      </c>
      <c r="F48" s="6" t="e">
        <f t="shared" si="3"/>
        <v>#VALUE!</v>
      </c>
      <c r="G48" s="2" t="e">
        <f t="shared" si="1"/>
        <v>#VALUE!</v>
      </c>
      <c r="J48" s="2" t="e">
        <f t="shared" si="5"/>
        <v>#VALUE!</v>
      </c>
      <c r="K48" s="2" t="e">
        <f t="shared" si="6"/>
        <v>#VALUE!</v>
      </c>
    </row>
    <row r="49" spans="2:11" x14ac:dyDescent="0.25">
      <c r="B49">
        <v>38</v>
      </c>
      <c r="C49" s="2" t="e">
        <f t="shared" si="4"/>
        <v>#VALUE!</v>
      </c>
      <c r="D49" s="2" t="e">
        <f t="shared" si="0"/>
        <v>#VALUE!</v>
      </c>
      <c r="E49" s="73" t="e">
        <f t="shared" si="2"/>
        <v>#VALUE!</v>
      </c>
      <c r="F49" s="6" t="e">
        <f t="shared" si="3"/>
        <v>#VALUE!</v>
      </c>
      <c r="G49" s="2" t="e">
        <f t="shared" si="1"/>
        <v>#VALUE!</v>
      </c>
      <c r="J49" s="2" t="e">
        <f t="shared" si="5"/>
        <v>#VALUE!</v>
      </c>
      <c r="K49" s="2" t="e">
        <f t="shared" si="6"/>
        <v>#VALUE!</v>
      </c>
    </row>
    <row r="50" spans="2:11" x14ac:dyDescent="0.25">
      <c r="B50">
        <v>39</v>
      </c>
      <c r="C50" s="2" t="e">
        <f t="shared" si="4"/>
        <v>#VALUE!</v>
      </c>
      <c r="D50" s="2" t="e">
        <f t="shared" si="0"/>
        <v>#VALUE!</v>
      </c>
      <c r="E50" s="73" t="e">
        <f t="shared" si="2"/>
        <v>#VALUE!</v>
      </c>
      <c r="F50" s="6" t="e">
        <f t="shared" si="3"/>
        <v>#VALUE!</v>
      </c>
      <c r="G50" s="2" t="e">
        <f t="shared" si="1"/>
        <v>#VALUE!</v>
      </c>
      <c r="J50" s="2" t="e">
        <f t="shared" si="5"/>
        <v>#VALUE!</v>
      </c>
      <c r="K50" s="2" t="e">
        <f t="shared" si="6"/>
        <v>#VALUE!</v>
      </c>
    </row>
    <row r="51" spans="2:11" x14ac:dyDescent="0.25">
      <c r="B51">
        <v>40</v>
      </c>
      <c r="C51" s="2" t="e">
        <f t="shared" si="4"/>
        <v>#VALUE!</v>
      </c>
      <c r="D51" s="2" t="e">
        <f t="shared" si="0"/>
        <v>#VALUE!</v>
      </c>
      <c r="E51" s="73" t="e">
        <f t="shared" si="2"/>
        <v>#VALUE!</v>
      </c>
      <c r="F51" s="6" t="e">
        <f t="shared" si="3"/>
        <v>#VALUE!</v>
      </c>
      <c r="G51" s="2" t="e">
        <f t="shared" si="1"/>
        <v>#VALUE!</v>
      </c>
      <c r="J51" s="2" t="e">
        <f t="shared" si="5"/>
        <v>#VALUE!</v>
      </c>
      <c r="K51" s="2" t="e">
        <f t="shared" si="6"/>
        <v>#VALUE!</v>
      </c>
    </row>
    <row r="52" spans="2:11" x14ac:dyDescent="0.25">
      <c r="B52">
        <v>41</v>
      </c>
      <c r="C52" s="2" t="e">
        <f t="shared" si="4"/>
        <v>#VALUE!</v>
      </c>
      <c r="D52" s="2" t="e">
        <f t="shared" si="0"/>
        <v>#VALUE!</v>
      </c>
      <c r="E52" s="73" t="e">
        <f t="shared" si="2"/>
        <v>#VALUE!</v>
      </c>
      <c r="F52" s="6" t="e">
        <f t="shared" si="3"/>
        <v>#VALUE!</v>
      </c>
      <c r="G52" s="2" t="e">
        <f t="shared" si="1"/>
        <v>#VALUE!</v>
      </c>
      <c r="J52" s="2" t="e">
        <f t="shared" si="5"/>
        <v>#VALUE!</v>
      </c>
      <c r="K52" s="2" t="e">
        <f t="shared" si="6"/>
        <v>#VALUE!</v>
      </c>
    </row>
    <row r="53" spans="2:11" x14ac:dyDescent="0.25">
      <c r="B53">
        <v>42</v>
      </c>
      <c r="C53" s="2" t="e">
        <f t="shared" si="4"/>
        <v>#VALUE!</v>
      </c>
      <c r="D53" s="2" t="e">
        <f t="shared" si="0"/>
        <v>#VALUE!</v>
      </c>
      <c r="E53" s="73" t="e">
        <f t="shared" si="2"/>
        <v>#VALUE!</v>
      </c>
      <c r="F53" s="6" t="e">
        <f t="shared" si="3"/>
        <v>#VALUE!</v>
      </c>
      <c r="G53" s="2" t="e">
        <f t="shared" si="1"/>
        <v>#VALUE!</v>
      </c>
      <c r="J53" s="2" t="e">
        <f t="shared" si="5"/>
        <v>#VALUE!</v>
      </c>
      <c r="K53" s="2" t="e">
        <f t="shared" si="6"/>
        <v>#VALUE!</v>
      </c>
    </row>
    <row r="54" spans="2:11" x14ac:dyDescent="0.25">
      <c r="B54">
        <v>43</v>
      </c>
      <c r="C54" s="2" t="e">
        <f t="shared" si="4"/>
        <v>#VALUE!</v>
      </c>
      <c r="D54" s="2" t="e">
        <f t="shared" si="0"/>
        <v>#VALUE!</v>
      </c>
      <c r="E54" s="73" t="e">
        <f t="shared" si="2"/>
        <v>#VALUE!</v>
      </c>
      <c r="F54" s="6" t="e">
        <f t="shared" si="3"/>
        <v>#VALUE!</v>
      </c>
      <c r="G54" s="2" t="e">
        <f t="shared" si="1"/>
        <v>#VALUE!</v>
      </c>
      <c r="J54" s="2" t="e">
        <f t="shared" si="5"/>
        <v>#VALUE!</v>
      </c>
      <c r="K54" s="2" t="e">
        <f t="shared" si="6"/>
        <v>#VALUE!</v>
      </c>
    </row>
    <row r="55" spans="2:11" x14ac:dyDescent="0.25">
      <c r="B55">
        <v>44</v>
      </c>
      <c r="C55" s="2" t="e">
        <f t="shared" si="4"/>
        <v>#VALUE!</v>
      </c>
      <c r="D55" s="2" t="e">
        <f t="shared" si="0"/>
        <v>#VALUE!</v>
      </c>
      <c r="E55" s="73" t="e">
        <f t="shared" si="2"/>
        <v>#VALUE!</v>
      </c>
      <c r="F55" s="6" t="e">
        <f t="shared" si="3"/>
        <v>#VALUE!</v>
      </c>
      <c r="G55" s="2" t="e">
        <f t="shared" si="1"/>
        <v>#VALUE!</v>
      </c>
      <c r="J55" s="2" t="e">
        <f t="shared" si="5"/>
        <v>#VALUE!</v>
      </c>
      <c r="K55" s="2" t="e">
        <f t="shared" si="6"/>
        <v>#VALUE!</v>
      </c>
    </row>
    <row r="56" spans="2:11" x14ac:dyDescent="0.25">
      <c r="B56">
        <v>45</v>
      </c>
      <c r="C56" s="2" t="e">
        <f t="shared" si="4"/>
        <v>#VALUE!</v>
      </c>
      <c r="D56" s="2" t="e">
        <f t="shared" si="0"/>
        <v>#VALUE!</v>
      </c>
      <c r="E56" s="73" t="e">
        <f t="shared" si="2"/>
        <v>#VALUE!</v>
      </c>
      <c r="F56" s="6" t="e">
        <f t="shared" si="3"/>
        <v>#VALUE!</v>
      </c>
      <c r="G56" s="2" t="e">
        <f t="shared" si="1"/>
        <v>#VALUE!</v>
      </c>
      <c r="J56" s="2" t="e">
        <f t="shared" si="5"/>
        <v>#VALUE!</v>
      </c>
      <c r="K56" s="2" t="e">
        <f t="shared" si="6"/>
        <v>#VALUE!</v>
      </c>
    </row>
    <row r="57" spans="2:11" x14ac:dyDescent="0.25">
      <c r="B57">
        <v>46</v>
      </c>
      <c r="C57" s="2" t="e">
        <f t="shared" si="4"/>
        <v>#VALUE!</v>
      </c>
      <c r="D57" s="2" t="e">
        <f t="shared" si="0"/>
        <v>#VALUE!</v>
      </c>
      <c r="E57" s="73" t="e">
        <f t="shared" si="2"/>
        <v>#VALUE!</v>
      </c>
      <c r="F57" s="6" t="e">
        <f t="shared" si="3"/>
        <v>#VALUE!</v>
      </c>
      <c r="G57" s="2" t="e">
        <f t="shared" si="1"/>
        <v>#VALUE!</v>
      </c>
      <c r="J57" s="2" t="e">
        <f t="shared" si="5"/>
        <v>#VALUE!</v>
      </c>
      <c r="K57" s="2" t="e">
        <f t="shared" si="6"/>
        <v>#VALUE!</v>
      </c>
    </row>
    <row r="58" spans="2:11" x14ac:dyDescent="0.25">
      <c r="B58">
        <v>47</v>
      </c>
      <c r="C58" s="2" t="e">
        <f t="shared" si="4"/>
        <v>#VALUE!</v>
      </c>
      <c r="D58" s="2" t="e">
        <f t="shared" si="0"/>
        <v>#VALUE!</v>
      </c>
      <c r="E58" s="73" t="e">
        <f t="shared" si="2"/>
        <v>#VALUE!</v>
      </c>
      <c r="F58" s="6" t="e">
        <f t="shared" si="3"/>
        <v>#VALUE!</v>
      </c>
      <c r="G58" s="2" t="e">
        <f t="shared" si="1"/>
        <v>#VALUE!</v>
      </c>
      <c r="J58" s="2" t="e">
        <f t="shared" si="5"/>
        <v>#VALUE!</v>
      </c>
      <c r="K58" s="2" t="e">
        <f t="shared" si="6"/>
        <v>#VALUE!</v>
      </c>
    </row>
    <row r="59" spans="2:11" x14ac:dyDescent="0.25">
      <c r="B59">
        <v>48</v>
      </c>
      <c r="C59" s="2" t="e">
        <f t="shared" si="4"/>
        <v>#VALUE!</v>
      </c>
      <c r="D59" s="2" t="e">
        <f t="shared" si="0"/>
        <v>#VALUE!</v>
      </c>
      <c r="E59" s="73" t="e">
        <f t="shared" si="2"/>
        <v>#VALUE!</v>
      </c>
      <c r="F59" s="6" t="e">
        <f t="shared" si="3"/>
        <v>#VALUE!</v>
      </c>
      <c r="G59" s="2" t="e">
        <f t="shared" si="1"/>
        <v>#VALUE!</v>
      </c>
      <c r="J59" s="2" t="e">
        <f t="shared" si="5"/>
        <v>#VALUE!</v>
      </c>
      <c r="K59" s="2" t="e">
        <f t="shared" si="6"/>
        <v>#VALUE!</v>
      </c>
    </row>
    <row r="60" spans="2:11" x14ac:dyDescent="0.25">
      <c r="B60">
        <v>49</v>
      </c>
      <c r="C60" s="2" t="e">
        <f t="shared" si="4"/>
        <v>#VALUE!</v>
      </c>
      <c r="D60" s="2" t="e">
        <f t="shared" si="0"/>
        <v>#VALUE!</v>
      </c>
      <c r="E60" s="73" t="e">
        <f t="shared" si="2"/>
        <v>#VALUE!</v>
      </c>
      <c r="F60" s="6" t="e">
        <f t="shared" si="3"/>
        <v>#VALUE!</v>
      </c>
      <c r="G60" s="2" t="e">
        <f t="shared" si="1"/>
        <v>#VALUE!</v>
      </c>
      <c r="J60" s="2" t="e">
        <f t="shared" si="5"/>
        <v>#VALUE!</v>
      </c>
      <c r="K60" s="2" t="e">
        <f t="shared" si="6"/>
        <v>#VALUE!</v>
      </c>
    </row>
    <row r="61" spans="2:11" x14ac:dyDescent="0.25">
      <c r="B61">
        <v>50</v>
      </c>
      <c r="C61" s="2" t="e">
        <f t="shared" si="4"/>
        <v>#VALUE!</v>
      </c>
      <c r="D61" s="2" t="e">
        <f t="shared" si="0"/>
        <v>#VALUE!</v>
      </c>
      <c r="E61" s="73" t="e">
        <f t="shared" si="2"/>
        <v>#VALUE!</v>
      </c>
      <c r="F61" s="6" t="e">
        <f t="shared" si="3"/>
        <v>#VALUE!</v>
      </c>
      <c r="G61" s="2" t="e">
        <f t="shared" si="1"/>
        <v>#VALUE!</v>
      </c>
      <c r="J61" s="2" t="e">
        <f t="shared" si="5"/>
        <v>#VALUE!</v>
      </c>
      <c r="K61" s="2" t="e">
        <f t="shared" si="6"/>
        <v>#VALUE!</v>
      </c>
    </row>
    <row r="62" spans="2:11" x14ac:dyDescent="0.25">
      <c r="B62">
        <v>51</v>
      </c>
      <c r="C62" s="2" t="e">
        <f t="shared" si="4"/>
        <v>#VALUE!</v>
      </c>
      <c r="D62" s="2" t="e">
        <f t="shared" si="0"/>
        <v>#VALUE!</v>
      </c>
      <c r="E62" s="73" t="e">
        <f t="shared" si="2"/>
        <v>#VALUE!</v>
      </c>
      <c r="F62" s="6" t="e">
        <f t="shared" si="3"/>
        <v>#VALUE!</v>
      </c>
      <c r="G62" s="2" t="e">
        <f t="shared" si="1"/>
        <v>#VALUE!</v>
      </c>
      <c r="J62" s="2" t="e">
        <f t="shared" si="5"/>
        <v>#VALUE!</v>
      </c>
      <c r="K62" s="2" t="e">
        <f t="shared" si="6"/>
        <v>#VALUE!</v>
      </c>
    </row>
    <row r="63" spans="2:11" x14ac:dyDescent="0.25">
      <c r="B63">
        <v>52</v>
      </c>
      <c r="C63" s="2" t="e">
        <f t="shared" si="4"/>
        <v>#VALUE!</v>
      </c>
      <c r="D63" s="2" t="e">
        <f t="shared" si="0"/>
        <v>#VALUE!</v>
      </c>
      <c r="E63" s="73" t="e">
        <f t="shared" si="2"/>
        <v>#VALUE!</v>
      </c>
      <c r="F63" s="6" t="e">
        <f t="shared" si="3"/>
        <v>#VALUE!</v>
      </c>
      <c r="G63" s="2" t="e">
        <f t="shared" si="1"/>
        <v>#VALUE!</v>
      </c>
      <c r="J63" s="2" t="e">
        <f t="shared" si="5"/>
        <v>#VALUE!</v>
      </c>
      <c r="K63" s="2" t="e">
        <f t="shared" si="6"/>
        <v>#VALUE!</v>
      </c>
    </row>
    <row r="64" spans="2:11" x14ac:dyDescent="0.25">
      <c r="B64">
        <v>53</v>
      </c>
      <c r="C64" s="2" t="e">
        <f t="shared" si="4"/>
        <v>#VALUE!</v>
      </c>
      <c r="D64" s="2" t="e">
        <f t="shared" si="0"/>
        <v>#VALUE!</v>
      </c>
      <c r="E64" s="73" t="e">
        <f t="shared" si="2"/>
        <v>#VALUE!</v>
      </c>
      <c r="F64" s="6" t="e">
        <f t="shared" si="3"/>
        <v>#VALUE!</v>
      </c>
      <c r="G64" s="2" t="e">
        <f t="shared" si="1"/>
        <v>#VALUE!</v>
      </c>
      <c r="J64" s="2" t="e">
        <f t="shared" si="5"/>
        <v>#VALUE!</v>
      </c>
      <c r="K64" s="2" t="e">
        <f t="shared" si="6"/>
        <v>#VALUE!</v>
      </c>
    </row>
    <row r="65" spans="2:11" x14ac:dyDescent="0.25">
      <c r="B65">
        <v>54</v>
      </c>
      <c r="C65" s="2" t="e">
        <f t="shared" si="4"/>
        <v>#VALUE!</v>
      </c>
      <c r="D65" s="2" t="e">
        <f t="shared" si="0"/>
        <v>#VALUE!</v>
      </c>
      <c r="E65" s="73" t="e">
        <f t="shared" si="2"/>
        <v>#VALUE!</v>
      </c>
      <c r="F65" s="6" t="e">
        <f t="shared" si="3"/>
        <v>#VALUE!</v>
      </c>
      <c r="G65" s="2" t="e">
        <f t="shared" si="1"/>
        <v>#VALUE!</v>
      </c>
      <c r="J65" s="2" t="e">
        <f t="shared" si="5"/>
        <v>#VALUE!</v>
      </c>
      <c r="K65" s="2" t="e">
        <f t="shared" si="6"/>
        <v>#VALUE!</v>
      </c>
    </row>
    <row r="66" spans="2:11" x14ac:dyDescent="0.25">
      <c r="B66">
        <v>55</v>
      </c>
      <c r="C66" s="2" t="e">
        <f t="shared" si="4"/>
        <v>#VALUE!</v>
      </c>
      <c r="D66" s="2" t="e">
        <f t="shared" si="0"/>
        <v>#VALUE!</v>
      </c>
      <c r="E66" s="73" t="e">
        <f t="shared" si="2"/>
        <v>#VALUE!</v>
      </c>
      <c r="F66" s="6" t="e">
        <f t="shared" si="3"/>
        <v>#VALUE!</v>
      </c>
      <c r="G66" s="2" t="e">
        <f t="shared" si="1"/>
        <v>#VALUE!</v>
      </c>
      <c r="J66" s="2" t="e">
        <f t="shared" si="5"/>
        <v>#VALUE!</v>
      </c>
      <c r="K66" s="2" t="e">
        <f t="shared" si="6"/>
        <v>#VALUE!</v>
      </c>
    </row>
    <row r="67" spans="2:11" x14ac:dyDescent="0.25">
      <c r="B67">
        <v>56</v>
      </c>
      <c r="C67" s="2" t="e">
        <f t="shared" si="4"/>
        <v>#VALUE!</v>
      </c>
      <c r="D67" s="2" t="e">
        <f t="shared" si="0"/>
        <v>#VALUE!</v>
      </c>
      <c r="E67" s="73" t="e">
        <f t="shared" si="2"/>
        <v>#VALUE!</v>
      </c>
      <c r="F67" s="6" t="e">
        <f t="shared" si="3"/>
        <v>#VALUE!</v>
      </c>
      <c r="G67" s="2" t="e">
        <f t="shared" si="1"/>
        <v>#VALUE!</v>
      </c>
      <c r="J67" s="2" t="e">
        <f t="shared" si="5"/>
        <v>#VALUE!</v>
      </c>
      <c r="K67" s="2" t="e">
        <f t="shared" si="6"/>
        <v>#VALUE!</v>
      </c>
    </row>
    <row r="68" spans="2:11" x14ac:dyDescent="0.25">
      <c r="B68">
        <v>57</v>
      </c>
      <c r="C68" s="2" t="e">
        <f t="shared" si="4"/>
        <v>#VALUE!</v>
      </c>
      <c r="D68" s="2" t="e">
        <f t="shared" si="0"/>
        <v>#VALUE!</v>
      </c>
      <c r="E68" s="73" t="e">
        <f t="shared" si="2"/>
        <v>#VALUE!</v>
      </c>
      <c r="F68" s="6" t="e">
        <f t="shared" si="3"/>
        <v>#VALUE!</v>
      </c>
      <c r="G68" s="2" t="e">
        <f t="shared" si="1"/>
        <v>#VALUE!</v>
      </c>
      <c r="J68" s="2" t="e">
        <f t="shared" si="5"/>
        <v>#VALUE!</v>
      </c>
      <c r="K68" s="2" t="e">
        <f t="shared" si="6"/>
        <v>#VALUE!</v>
      </c>
    </row>
    <row r="69" spans="2:11" x14ac:dyDescent="0.25">
      <c r="B69">
        <v>58</v>
      </c>
      <c r="C69" s="2" t="e">
        <f t="shared" si="4"/>
        <v>#VALUE!</v>
      </c>
      <c r="D69" s="2" t="e">
        <f t="shared" si="0"/>
        <v>#VALUE!</v>
      </c>
      <c r="E69" s="73" t="e">
        <f t="shared" si="2"/>
        <v>#VALUE!</v>
      </c>
      <c r="F69" s="6" t="e">
        <f t="shared" si="3"/>
        <v>#VALUE!</v>
      </c>
      <c r="G69" s="2" t="e">
        <f t="shared" si="1"/>
        <v>#VALUE!</v>
      </c>
      <c r="J69" s="2" t="e">
        <f t="shared" si="5"/>
        <v>#VALUE!</v>
      </c>
      <c r="K69" s="2" t="e">
        <f t="shared" si="6"/>
        <v>#VALUE!</v>
      </c>
    </row>
    <row r="70" spans="2:11" x14ac:dyDescent="0.25">
      <c r="B70">
        <v>59</v>
      </c>
      <c r="C70" s="2" t="e">
        <f t="shared" si="4"/>
        <v>#VALUE!</v>
      </c>
      <c r="D70" s="2" t="e">
        <f t="shared" si="0"/>
        <v>#VALUE!</v>
      </c>
      <c r="E70" s="73" t="e">
        <f t="shared" si="2"/>
        <v>#VALUE!</v>
      </c>
      <c r="F70" s="6" t="e">
        <f t="shared" si="3"/>
        <v>#VALUE!</v>
      </c>
      <c r="G70" s="2" t="e">
        <f t="shared" si="1"/>
        <v>#VALUE!</v>
      </c>
      <c r="J70" s="2" t="e">
        <f t="shared" si="5"/>
        <v>#VALUE!</v>
      </c>
      <c r="K70" s="2" t="e">
        <f t="shared" si="6"/>
        <v>#VALUE!</v>
      </c>
    </row>
    <row r="71" spans="2:11" x14ac:dyDescent="0.25">
      <c r="B71">
        <v>60</v>
      </c>
      <c r="C71" s="2" t="e">
        <f t="shared" si="4"/>
        <v>#VALUE!</v>
      </c>
      <c r="D71" s="2" t="e">
        <f t="shared" si="0"/>
        <v>#VALUE!</v>
      </c>
      <c r="E71" s="73" t="e">
        <f t="shared" si="2"/>
        <v>#VALUE!</v>
      </c>
      <c r="F71" s="6" t="e">
        <f t="shared" si="3"/>
        <v>#VALUE!</v>
      </c>
      <c r="G71" s="2" t="e">
        <f t="shared" si="1"/>
        <v>#VALUE!</v>
      </c>
      <c r="J71" s="2" t="e">
        <f t="shared" si="5"/>
        <v>#VALUE!</v>
      </c>
      <c r="K71" s="2" t="e">
        <f t="shared" si="6"/>
        <v>#VALUE!</v>
      </c>
    </row>
    <row r="72" spans="2:11" x14ac:dyDescent="0.25">
      <c r="B72">
        <v>61</v>
      </c>
      <c r="C72" s="2" t="e">
        <f t="shared" si="4"/>
        <v>#VALUE!</v>
      </c>
      <c r="D72" s="2" t="e">
        <f t="shared" si="0"/>
        <v>#VALUE!</v>
      </c>
      <c r="E72" s="73" t="e">
        <f t="shared" si="2"/>
        <v>#VALUE!</v>
      </c>
      <c r="F72" s="6" t="e">
        <f t="shared" si="3"/>
        <v>#VALUE!</v>
      </c>
      <c r="G72" s="2" t="e">
        <f t="shared" si="1"/>
        <v>#VALUE!</v>
      </c>
      <c r="J72" s="2" t="e">
        <f t="shared" si="5"/>
        <v>#VALUE!</v>
      </c>
      <c r="K72" s="2" t="e">
        <f t="shared" si="6"/>
        <v>#VALUE!</v>
      </c>
    </row>
    <row r="73" spans="2:11" x14ac:dyDescent="0.25">
      <c r="B73">
        <v>62</v>
      </c>
      <c r="C73" s="2" t="e">
        <f t="shared" si="4"/>
        <v>#VALUE!</v>
      </c>
      <c r="D73" s="2" t="e">
        <f t="shared" si="0"/>
        <v>#VALUE!</v>
      </c>
      <c r="E73" s="73" t="e">
        <f t="shared" si="2"/>
        <v>#VALUE!</v>
      </c>
      <c r="F73" s="6" t="e">
        <f t="shared" si="3"/>
        <v>#VALUE!</v>
      </c>
      <c r="G73" s="2" t="e">
        <f t="shared" si="1"/>
        <v>#VALUE!</v>
      </c>
      <c r="J73" s="2" t="e">
        <f t="shared" si="5"/>
        <v>#VALUE!</v>
      </c>
      <c r="K73" s="2" t="e">
        <f t="shared" si="6"/>
        <v>#VALUE!</v>
      </c>
    </row>
    <row r="74" spans="2:11" x14ac:dyDescent="0.25">
      <c r="B74">
        <v>63</v>
      </c>
      <c r="C74" s="2" t="e">
        <f t="shared" si="4"/>
        <v>#VALUE!</v>
      </c>
      <c r="D74" s="2" t="e">
        <f t="shared" si="0"/>
        <v>#VALUE!</v>
      </c>
      <c r="E74" s="73" t="e">
        <f t="shared" si="2"/>
        <v>#VALUE!</v>
      </c>
      <c r="F74" s="6" t="e">
        <f t="shared" si="3"/>
        <v>#VALUE!</v>
      </c>
      <c r="G74" s="2" t="e">
        <f t="shared" si="1"/>
        <v>#VALUE!</v>
      </c>
      <c r="J74" s="2" t="e">
        <f t="shared" si="5"/>
        <v>#VALUE!</v>
      </c>
      <c r="K74" s="2" t="e">
        <f t="shared" si="6"/>
        <v>#VALUE!</v>
      </c>
    </row>
    <row r="75" spans="2:11" x14ac:dyDescent="0.25">
      <c r="B75">
        <v>64</v>
      </c>
      <c r="C75" s="2" t="e">
        <f t="shared" si="4"/>
        <v>#VALUE!</v>
      </c>
      <c r="D75" s="2" t="e">
        <f t="shared" si="0"/>
        <v>#VALUE!</v>
      </c>
      <c r="E75" s="73" t="e">
        <f t="shared" si="2"/>
        <v>#VALUE!</v>
      </c>
      <c r="F75" s="6" t="e">
        <f t="shared" si="3"/>
        <v>#VALUE!</v>
      </c>
      <c r="G75" s="2" t="e">
        <f t="shared" si="1"/>
        <v>#VALUE!</v>
      </c>
      <c r="J75" s="2" t="e">
        <f t="shared" si="5"/>
        <v>#VALUE!</v>
      </c>
      <c r="K75" s="2" t="e">
        <f t="shared" si="6"/>
        <v>#VALUE!</v>
      </c>
    </row>
    <row r="76" spans="2:11" x14ac:dyDescent="0.25">
      <c r="B76">
        <v>65</v>
      </c>
      <c r="C76" s="2" t="e">
        <f t="shared" si="4"/>
        <v>#VALUE!</v>
      </c>
      <c r="D76" s="2" t="e">
        <f t="shared" ref="D76:D139" si="7">$C76*(($G$4/100)/$G$5)</f>
        <v>#VALUE!</v>
      </c>
      <c r="E76" s="73" t="e">
        <f t="shared" si="2"/>
        <v>#VALUE!</v>
      </c>
      <c r="F76" s="6" t="e">
        <f t="shared" si="3"/>
        <v>#VALUE!</v>
      </c>
      <c r="G76" s="2" t="e">
        <f t="shared" ref="G76:G139" si="8">F76+E76</f>
        <v>#VALUE!</v>
      </c>
      <c r="J76" s="2" t="e">
        <f t="shared" si="5"/>
        <v>#VALUE!</v>
      </c>
      <c r="K76" s="2" t="e">
        <f t="shared" si="6"/>
        <v>#VALUE!</v>
      </c>
    </row>
    <row r="77" spans="2:11" x14ac:dyDescent="0.25">
      <c r="B77">
        <v>66</v>
      </c>
      <c r="C77" s="2" t="e">
        <f t="shared" si="4"/>
        <v>#VALUE!</v>
      </c>
      <c r="D77" s="2" t="e">
        <f t="shared" si="7"/>
        <v>#VALUE!</v>
      </c>
      <c r="E77" s="73" t="e">
        <f t="shared" ref="E77:E140" si="9">IF(C77&gt;1, ($D77*(1-$G$8/100))-$N$19, "0.00")</f>
        <v>#VALUE!</v>
      </c>
      <c r="F77" s="6" t="e">
        <f t="shared" ref="F77:F140" si="10">IF(ROUND(D77, 2)=0,0,$D$4-D77)</f>
        <v>#VALUE!</v>
      </c>
      <c r="G77" s="2" t="e">
        <f t="shared" si="8"/>
        <v>#VALUE!</v>
      </c>
      <c r="J77" s="2" t="e">
        <f t="shared" si="5"/>
        <v>#VALUE!</v>
      </c>
      <c r="K77" s="2" t="e">
        <f t="shared" si="6"/>
        <v>#VALUE!</v>
      </c>
    </row>
    <row r="78" spans="2:11" x14ac:dyDescent="0.25">
      <c r="B78">
        <v>67</v>
      </c>
      <c r="C78" s="2" t="e">
        <f t="shared" ref="C78:C141" si="11">C77-F77</f>
        <v>#VALUE!</v>
      </c>
      <c r="D78" s="2" t="e">
        <f t="shared" si="7"/>
        <v>#VALUE!</v>
      </c>
      <c r="E78" s="73" t="e">
        <f t="shared" si="9"/>
        <v>#VALUE!</v>
      </c>
      <c r="F78" s="6" t="e">
        <f t="shared" si="10"/>
        <v>#VALUE!</v>
      </c>
      <c r="G78" s="2" t="e">
        <f t="shared" si="8"/>
        <v>#VALUE!</v>
      </c>
      <c r="J78" s="2" t="e">
        <f t="shared" ref="J78:J141" si="12">J77+D78</f>
        <v>#VALUE!</v>
      </c>
      <c r="K78" s="2" t="e">
        <f t="shared" ref="K78:K141" si="13">K77+E78</f>
        <v>#VALUE!</v>
      </c>
    </row>
    <row r="79" spans="2:11" x14ac:dyDescent="0.25">
      <c r="B79">
        <v>68</v>
      </c>
      <c r="C79" s="2" t="e">
        <f t="shared" si="11"/>
        <v>#VALUE!</v>
      </c>
      <c r="D79" s="2" t="e">
        <f t="shared" si="7"/>
        <v>#VALUE!</v>
      </c>
      <c r="E79" s="73" t="e">
        <f t="shared" si="9"/>
        <v>#VALUE!</v>
      </c>
      <c r="F79" s="6" t="e">
        <f t="shared" si="10"/>
        <v>#VALUE!</v>
      </c>
      <c r="G79" s="2" t="e">
        <f t="shared" si="8"/>
        <v>#VALUE!</v>
      </c>
      <c r="J79" s="2" t="e">
        <f t="shared" si="12"/>
        <v>#VALUE!</v>
      </c>
      <c r="K79" s="2" t="e">
        <f t="shared" si="13"/>
        <v>#VALUE!</v>
      </c>
    </row>
    <row r="80" spans="2:11" x14ac:dyDescent="0.25">
      <c r="B80">
        <v>69</v>
      </c>
      <c r="C80" s="2" t="e">
        <f t="shared" si="11"/>
        <v>#VALUE!</v>
      </c>
      <c r="D80" s="2" t="e">
        <f t="shared" si="7"/>
        <v>#VALUE!</v>
      </c>
      <c r="E80" s="73" t="e">
        <f t="shared" si="9"/>
        <v>#VALUE!</v>
      </c>
      <c r="F80" s="6" t="e">
        <f t="shared" si="10"/>
        <v>#VALUE!</v>
      </c>
      <c r="G80" s="2" t="e">
        <f t="shared" si="8"/>
        <v>#VALUE!</v>
      </c>
      <c r="J80" s="2" t="e">
        <f t="shared" si="12"/>
        <v>#VALUE!</v>
      </c>
      <c r="K80" s="2" t="e">
        <f t="shared" si="13"/>
        <v>#VALUE!</v>
      </c>
    </row>
    <row r="81" spans="2:11" x14ac:dyDescent="0.25">
      <c r="B81">
        <v>70</v>
      </c>
      <c r="C81" s="2" t="e">
        <f t="shared" si="11"/>
        <v>#VALUE!</v>
      </c>
      <c r="D81" s="2" t="e">
        <f t="shared" si="7"/>
        <v>#VALUE!</v>
      </c>
      <c r="E81" s="73" t="e">
        <f t="shared" si="9"/>
        <v>#VALUE!</v>
      </c>
      <c r="F81" s="6" t="e">
        <f t="shared" si="10"/>
        <v>#VALUE!</v>
      </c>
      <c r="G81" s="2" t="e">
        <f t="shared" si="8"/>
        <v>#VALUE!</v>
      </c>
      <c r="J81" s="2" t="e">
        <f t="shared" si="12"/>
        <v>#VALUE!</v>
      </c>
      <c r="K81" s="2" t="e">
        <f t="shared" si="13"/>
        <v>#VALUE!</v>
      </c>
    </row>
    <row r="82" spans="2:11" x14ac:dyDescent="0.25">
      <c r="B82">
        <v>71</v>
      </c>
      <c r="C82" s="2" t="e">
        <f t="shared" si="11"/>
        <v>#VALUE!</v>
      </c>
      <c r="D82" s="2" t="e">
        <f t="shared" si="7"/>
        <v>#VALUE!</v>
      </c>
      <c r="E82" s="73" t="e">
        <f t="shared" si="9"/>
        <v>#VALUE!</v>
      </c>
      <c r="F82" s="6" t="e">
        <f t="shared" si="10"/>
        <v>#VALUE!</v>
      </c>
      <c r="G82" s="2" t="e">
        <f t="shared" si="8"/>
        <v>#VALUE!</v>
      </c>
      <c r="J82" s="2" t="e">
        <f t="shared" si="12"/>
        <v>#VALUE!</v>
      </c>
      <c r="K82" s="2" t="e">
        <f t="shared" si="13"/>
        <v>#VALUE!</v>
      </c>
    </row>
    <row r="83" spans="2:11" x14ac:dyDescent="0.25">
      <c r="B83">
        <v>72</v>
      </c>
      <c r="C83" s="2" t="e">
        <f t="shared" si="11"/>
        <v>#VALUE!</v>
      </c>
      <c r="D83" s="2" t="e">
        <f t="shared" si="7"/>
        <v>#VALUE!</v>
      </c>
      <c r="E83" s="73" t="e">
        <f t="shared" si="9"/>
        <v>#VALUE!</v>
      </c>
      <c r="F83" s="6" t="e">
        <f t="shared" si="10"/>
        <v>#VALUE!</v>
      </c>
      <c r="G83" s="2" t="e">
        <f t="shared" si="8"/>
        <v>#VALUE!</v>
      </c>
      <c r="J83" s="2" t="e">
        <f t="shared" si="12"/>
        <v>#VALUE!</v>
      </c>
      <c r="K83" s="2" t="e">
        <f t="shared" si="13"/>
        <v>#VALUE!</v>
      </c>
    </row>
    <row r="84" spans="2:11" x14ac:dyDescent="0.25">
      <c r="B84">
        <v>73</v>
      </c>
      <c r="C84" s="2" t="e">
        <f t="shared" si="11"/>
        <v>#VALUE!</v>
      </c>
      <c r="D84" s="2" t="e">
        <f t="shared" si="7"/>
        <v>#VALUE!</v>
      </c>
      <c r="E84" s="73" t="e">
        <f t="shared" si="9"/>
        <v>#VALUE!</v>
      </c>
      <c r="F84" s="6" t="e">
        <f t="shared" si="10"/>
        <v>#VALUE!</v>
      </c>
      <c r="G84" s="2" t="e">
        <f t="shared" si="8"/>
        <v>#VALUE!</v>
      </c>
      <c r="J84" s="2" t="e">
        <f t="shared" si="12"/>
        <v>#VALUE!</v>
      </c>
      <c r="K84" s="2" t="e">
        <f t="shared" si="13"/>
        <v>#VALUE!</v>
      </c>
    </row>
    <row r="85" spans="2:11" x14ac:dyDescent="0.25">
      <c r="B85">
        <v>74</v>
      </c>
      <c r="C85" s="2" t="e">
        <f t="shared" si="11"/>
        <v>#VALUE!</v>
      </c>
      <c r="D85" s="2" t="e">
        <f t="shared" si="7"/>
        <v>#VALUE!</v>
      </c>
      <c r="E85" s="73" t="e">
        <f t="shared" si="9"/>
        <v>#VALUE!</v>
      </c>
      <c r="F85" s="6" t="e">
        <f t="shared" si="10"/>
        <v>#VALUE!</v>
      </c>
      <c r="G85" s="2" t="e">
        <f t="shared" si="8"/>
        <v>#VALUE!</v>
      </c>
      <c r="J85" s="2" t="e">
        <f t="shared" si="12"/>
        <v>#VALUE!</v>
      </c>
      <c r="K85" s="2" t="e">
        <f t="shared" si="13"/>
        <v>#VALUE!</v>
      </c>
    </row>
    <row r="86" spans="2:11" x14ac:dyDescent="0.25">
      <c r="B86">
        <v>75</v>
      </c>
      <c r="C86" s="2" t="e">
        <f t="shared" si="11"/>
        <v>#VALUE!</v>
      </c>
      <c r="D86" s="2" t="e">
        <f t="shared" si="7"/>
        <v>#VALUE!</v>
      </c>
      <c r="E86" s="73" t="e">
        <f t="shared" si="9"/>
        <v>#VALUE!</v>
      </c>
      <c r="F86" s="6" t="e">
        <f t="shared" si="10"/>
        <v>#VALUE!</v>
      </c>
      <c r="G86" s="2" t="e">
        <f t="shared" si="8"/>
        <v>#VALUE!</v>
      </c>
      <c r="J86" s="2" t="e">
        <f t="shared" si="12"/>
        <v>#VALUE!</v>
      </c>
      <c r="K86" s="2" t="e">
        <f t="shared" si="13"/>
        <v>#VALUE!</v>
      </c>
    </row>
    <row r="87" spans="2:11" x14ac:dyDescent="0.25">
      <c r="B87">
        <v>76</v>
      </c>
      <c r="C87" s="2" t="e">
        <f t="shared" si="11"/>
        <v>#VALUE!</v>
      </c>
      <c r="D87" s="2" t="e">
        <f t="shared" si="7"/>
        <v>#VALUE!</v>
      </c>
      <c r="E87" s="73" t="e">
        <f t="shared" si="9"/>
        <v>#VALUE!</v>
      </c>
      <c r="F87" s="6" t="e">
        <f t="shared" si="10"/>
        <v>#VALUE!</v>
      </c>
      <c r="G87" s="2" t="e">
        <f t="shared" si="8"/>
        <v>#VALUE!</v>
      </c>
      <c r="J87" s="2" t="e">
        <f t="shared" si="12"/>
        <v>#VALUE!</v>
      </c>
      <c r="K87" s="2" t="e">
        <f t="shared" si="13"/>
        <v>#VALUE!</v>
      </c>
    </row>
    <row r="88" spans="2:11" x14ac:dyDescent="0.25">
      <c r="B88">
        <v>77</v>
      </c>
      <c r="C88" s="2" t="e">
        <f t="shared" si="11"/>
        <v>#VALUE!</v>
      </c>
      <c r="D88" s="2" t="e">
        <f t="shared" si="7"/>
        <v>#VALUE!</v>
      </c>
      <c r="E88" s="73" t="e">
        <f t="shared" si="9"/>
        <v>#VALUE!</v>
      </c>
      <c r="F88" s="6" t="e">
        <f t="shared" si="10"/>
        <v>#VALUE!</v>
      </c>
      <c r="G88" s="2" t="e">
        <f t="shared" si="8"/>
        <v>#VALUE!</v>
      </c>
      <c r="J88" s="2" t="e">
        <f t="shared" si="12"/>
        <v>#VALUE!</v>
      </c>
      <c r="K88" s="2" t="e">
        <f t="shared" si="13"/>
        <v>#VALUE!</v>
      </c>
    </row>
    <row r="89" spans="2:11" x14ac:dyDescent="0.25">
      <c r="B89">
        <v>78</v>
      </c>
      <c r="C89" s="2" t="e">
        <f t="shared" si="11"/>
        <v>#VALUE!</v>
      </c>
      <c r="D89" s="2" t="e">
        <f t="shared" si="7"/>
        <v>#VALUE!</v>
      </c>
      <c r="E89" s="73" t="e">
        <f t="shared" si="9"/>
        <v>#VALUE!</v>
      </c>
      <c r="F89" s="6" t="e">
        <f t="shared" si="10"/>
        <v>#VALUE!</v>
      </c>
      <c r="G89" s="2" t="e">
        <f t="shared" si="8"/>
        <v>#VALUE!</v>
      </c>
      <c r="J89" s="2" t="e">
        <f t="shared" si="12"/>
        <v>#VALUE!</v>
      </c>
      <c r="K89" s="2" t="e">
        <f t="shared" si="13"/>
        <v>#VALUE!</v>
      </c>
    </row>
    <row r="90" spans="2:11" x14ac:dyDescent="0.25">
      <c r="B90">
        <v>79</v>
      </c>
      <c r="C90" s="2" t="e">
        <f t="shared" si="11"/>
        <v>#VALUE!</v>
      </c>
      <c r="D90" s="2" t="e">
        <f t="shared" si="7"/>
        <v>#VALUE!</v>
      </c>
      <c r="E90" s="73" t="e">
        <f t="shared" si="9"/>
        <v>#VALUE!</v>
      </c>
      <c r="F90" s="6" t="e">
        <f t="shared" si="10"/>
        <v>#VALUE!</v>
      </c>
      <c r="G90" s="2" t="e">
        <f t="shared" si="8"/>
        <v>#VALUE!</v>
      </c>
      <c r="J90" s="2" t="e">
        <f t="shared" si="12"/>
        <v>#VALUE!</v>
      </c>
      <c r="K90" s="2" t="e">
        <f t="shared" si="13"/>
        <v>#VALUE!</v>
      </c>
    </row>
    <row r="91" spans="2:11" x14ac:dyDescent="0.25">
      <c r="B91">
        <v>80</v>
      </c>
      <c r="C91" s="2" t="e">
        <f t="shared" si="11"/>
        <v>#VALUE!</v>
      </c>
      <c r="D91" s="2" t="e">
        <f t="shared" si="7"/>
        <v>#VALUE!</v>
      </c>
      <c r="E91" s="73" t="e">
        <f t="shared" si="9"/>
        <v>#VALUE!</v>
      </c>
      <c r="F91" s="6" t="e">
        <f t="shared" si="10"/>
        <v>#VALUE!</v>
      </c>
      <c r="G91" s="2" t="e">
        <f t="shared" si="8"/>
        <v>#VALUE!</v>
      </c>
      <c r="J91" s="2" t="e">
        <f t="shared" si="12"/>
        <v>#VALUE!</v>
      </c>
      <c r="K91" s="2" t="e">
        <f t="shared" si="13"/>
        <v>#VALUE!</v>
      </c>
    </row>
    <row r="92" spans="2:11" x14ac:dyDescent="0.25">
      <c r="B92">
        <v>81</v>
      </c>
      <c r="C92" s="2" t="e">
        <f t="shared" si="11"/>
        <v>#VALUE!</v>
      </c>
      <c r="D92" s="2" t="e">
        <f t="shared" si="7"/>
        <v>#VALUE!</v>
      </c>
      <c r="E92" s="73" t="e">
        <f t="shared" si="9"/>
        <v>#VALUE!</v>
      </c>
      <c r="F92" s="6" t="e">
        <f t="shared" si="10"/>
        <v>#VALUE!</v>
      </c>
      <c r="G92" s="2" t="e">
        <f t="shared" si="8"/>
        <v>#VALUE!</v>
      </c>
      <c r="J92" s="2" t="e">
        <f t="shared" si="12"/>
        <v>#VALUE!</v>
      </c>
      <c r="K92" s="2" t="e">
        <f t="shared" si="13"/>
        <v>#VALUE!</v>
      </c>
    </row>
    <row r="93" spans="2:11" x14ac:dyDescent="0.25">
      <c r="B93">
        <v>82</v>
      </c>
      <c r="C93" s="2" t="e">
        <f t="shared" si="11"/>
        <v>#VALUE!</v>
      </c>
      <c r="D93" s="2" t="e">
        <f t="shared" si="7"/>
        <v>#VALUE!</v>
      </c>
      <c r="E93" s="73" t="e">
        <f t="shared" si="9"/>
        <v>#VALUE!</v>
      </c>
      <c r="F93" s="6" t="e">
        <f t="shared" si="10"/>
        <v>#VALUE!</v>
      </c>
      <c r="G93" s="2" t="e">
        <f t="shared" si="8"/>
        <v>#VALUE!</v>
      </c>
      <c r="J93" s="2" t="e">
        <f t="shared" si="12"/>
        <v>#VALUE!</v>
      </c>
      <c r="K93" s="2" t="e">
        <f t="shared" si="13"/>
        <v>#VALUE!</v>
      </c>
    </row>
    <row r="94" spans="2:11" x14ac:dyDescent="0.25">
      <c r="B94">
        <v>83</v>
      </c>
      <c r="C94" s="2" t="e">
        <f t="shared" si="11"/>
        <v>#VALUE!</v>
      </c>
      <c r="D94" s="2" t="e">
        <f t="shared" si="7"/>
        <v>#VALUE!</v>
      </c>
      <c r="E94" s="73" t="e">
        <f t="shared" si="9"/>
        <v>#VALUE!</v>
      </c>
      <c r="F94" s="6" t="e">
        <f t="shared" si="10"/>
        <v>#VALUE!</v>
      </c>
      <c r="G94" s="2" t="e">
        <f t="shared" si="8"/>
        <v>#VALUE!</v>
      </c>
      <c r="J94" s="2" t="e">
        <f t="shared" si="12"/>
        <v>#VALUE!</v>
      </c>
      <c r="K94" s="2" t="e">
        <f t="shared" si="13"/>
        <v>#VALUE!</v>
      </c>
    </row>
    <row r="95" spans="2:11" x14ac:dyDescent="0.25">
      <c r="B95">
        <v>84</v>
      </c>
      <c r="C95" s="2" t="e">
        <f t="shared" si="11"/>
        <v>#VALUE!</v>
      </c>
      <c r="D95" s="2" t="e">
        <f t="shared" si="7"/>
        <v>#VALUE!</v>
      </c>
      <c r="E95" s="73" t="e">
        <f t="shared" si="9"/>
        <v>#VALUE!</v>
      </c>
      <c r="F95" s="6" t="e">
        <f t="shared" si="10"/>
        <v>#VALUE!</v>
      </c>
      <c r="G95" s="2" t="e">
        <f t="shared" si="8"/>
        <v>#VALUE!</v>
      </c>
      <c r="J95" s="2" t="e">
        <f t="shared" si="12"/>
        <v>#VALUE!</v>
      </c>
      <c r="K95" s="2" t="e">
        <f t="shared" si="13"/>
        <v>#VALUE!</v>
      </c>
    </row>
    <row r="96" spans="2:11" x14ac:dyDescent="0.25">
      <c r="B96">
        <v>85</v>
      </c>
      <c r="C96" s="2" t="e">
        <f t="shared" si="11"/>
        <v>#VALUE!</v>
      </c>
      <c r="D96" s="2" t="e">
        <f t="shared" si="7"/>
        <v>#VALUE!</v>
      </c>
      <c r="E96" s="73" t="e">
        <f t="shared" si="9"/>
        <v>#VALUE!</v>
      </c>
      <c r="F96" s="6" t="e">
        <f t="shared" si="10"/>
        <v>#VALUE!</v>
      </c>
      <c r="G96" s="2" t="e">
        <f t="shared" si="8"/>
        <v>#VALUE!</v>
      </c>
      <c r="J96" s="2" t="e">
        <f t="shared" si="12"/>
        <v>#VALUE!</v>
      </c>
      <c r="K96" s="2" t="e">
        <f t="shared" si="13"/>
        <v>#VALUE!</v>
      </c>
    </row>
    <row r="97" spans="2:11" x14ac:dyDescent="0.25">
      <c r="B97">
        <v>86</v>
      </c>
      <c r="C97" s="2" t="e">
        <f t="shared" si="11"/>
        <v>#VALUE!</v>
      </c>
      <c r="D97" s="2" t="e">
        <f t="shared" si="7"/>
        <v>#VALUE!</v>
      </c>
      <c r="E97" s="73" t="e">
        <f t="shared" si="9"/>
        <v>#VALUE!</v>
      </c>
      <c r="F97" s="6" t="e">
        <f t="shared" si="10"/>
        <v>#VALUE!</v>
      </c>
      <c r="G97" s="2" t="e">
        <f t="shared" si="8"/>
        <v>#VALUE!</v>
      </c>
      <c r="J97" s="2" t="e">
        <f t="shared" si="12"/>
        <v>#VALUE!</v>
      </c>
      <c r="K97" s="2" t="e">
        <f t="shared" si="13"/>
        <v>#VALUE!</v>
      </c>
    </row>
    <row r="98" spans="2:11" x14ac:dyDescent="0.25">
      <c r="B98">
        <v>87</v>
      </c>
      <c r="C98" s="2" t="e">
        <f t="shared" si="11"/>
        <v>#VALUE!</v>
      </c>
      <c r="D98" s="2" t="e">
        <f t="shared" si="7"/>
        <v>#VALUE!</v>
      </c>
      <c r="E98" s="73" t="e">
        <f t="shared" si="9"/>
        <v>#VALUE!</v>
      </c>
      <c r="F98" s="6" t="e">
        <f t="shared" si="10"/>
        <v>#VALUE!</v>
      </c>
      <c r="G98" s="2" t="e">
        <f t="shared" si="8"/>
        <v>#VALUE!</v>
      </c>
      <c r="J98" s="2" t="e">
        <f t="shared" si="12"/>
        <v>#VALUE!</v>
      </c>
      <c r="K98" s="2" t="e">
        <f t="shared" si="13"/>
        <v>#VALUE!</v>
      </c>
    </row>
    <row r="99" spans="2:11" x14ac:dyDescent="0.25">
      <c r="B99">
        <v>88</v>
      </c>
      <c r="C99" s="2" t="e">
        <f t="shared" si="11"/>
        <v>#VALUE!</v>
      </c>
      <c r="D99" s="2" t="e">
        <f t="shared" si="7"/>
        <v>#VALUE!</v>
      </c>
      <c r="E99" s="73" t="e">
        <f t="shared" si="9"/>
        <v>#VALUE!</v>
      </c>
      <c r="F99" s="6" t="e">
        <f t="shared" si="10"/>
        <v>#VALUE!</v>
      </c>
      <c r="G99" s="2" t="e">
        <f t="shared" si="8"/>
        <v>#VALUE!</v>
      </c>
      <c r="J99" s="2" t="e">
        <f t="shared" si="12"/>
        <v>#VALUE!</v>
      </c>
      <c r="K99" s="2" t="e">
        <f t="shared" si="13"/>
        <v>#VALUE!</v>
      </c>
    </row>
    <row r="100" spans="2:11" x14ac:dyDescent="0.25">
      <c r="B100">
        <v>89</v>
      </c>
      <c r="C100" s="2" t="e">
        <f t="shared" si="11"/>
        <v>#VALUE!</v>
      </c>
      <c r="D100" s="2" t="e">
        <f t="shared" si="7"/>
        <v>#VALUE!</v>
      </c>
      <c r="E100" s="73" t="e">
        <f t="shared" si="9"/>
        <v>#VALUE!</v>
      </c>
      <c r="F100" s="6" t="e">
        <f t="shared" si="10"/>
        <v>#VALUE!</v>
      </c>
      <c r="G100" s="2" t="e">
        <f t="shared" si="8"/>
        <v>#VALUE!</v>
      </c>
      <c r="J100" s="2" t="e">
        <f t="shared" si="12"/>
        <v>#VALUE!</v>
      </c>
      <c r="K100" s="2" t="e">
        <f t="shared" si="13"/>
        <v>#VALUE!</v>
      </c>
    </row>
    <row r="101" spans="2:11" x14ac:dyDescent="0.25">
      <c r="B101">
        <v>90</v>
      </c>
      <c r="C101" s="2" t="e">
        <f t="shared" si="11"/>
        <v>#VALUE!</v>
      </c>
      <c r="D101" s="2" t="e">
        <f t="shared" si="7"/>
        <v>#VALUE!</v>
      </c>
      <c r="E101" s="73" t="e">
        <f t="shared" si="9"/>
        <v>#VALUE!</v>
      </c>
      <c r="F101" s="6" t="e">
        <f t="shared" si="10"/>
        <v>#VALUE!</v>
      </c>
      <c r="G101" s="2" t="e">
        <f t="shared" si="8"/>
        <v>#VALUE!</v>
      </c>
      <c r="J101" s="2" t="e">
        <f t="shared" si="12"/>
        <v>#VALUE!</v>
      </c>
      <c r="K101" s="2" t="e">
        <f t="shared" si="13"/>
        <v>#VALUE!</v>
      </c>
    </row>
    <row r="102" spans="2:11" x14ac:dyDescent="0.25">
      <c r="B102">
        <v>91</v>
      </c>
      <c r="C102" s="2" t="e">
        <f t="shared" si="11"/>
        <v>#VALUE!</v>
      </c>
      <c r="D102" s="2" t="e">
        <f t="shared" si="7"/>
        <v>#VALUE!</v>
      </c>
      <c r="E102" s="73" t="e">
        <f t="shared" si="9"/>
        <v>#VALUE!</v>
      </c>
      <c r="F102" s="6" t="e">
        <f t="shared" si="10"/>
        <v>#VALUE!</v>
      </c>
      <c r="G102" s="2" t="e">
        <f t="shared" si="8"/>
        <v>#VALUE!</v>
      </c>
      <c r="J102" s="2" t="e">
        <f t="shared" si="12"/>
        <v>#VALUE!</v>
      </c>
      <c r="K102" s="2" t="e">
        <f t="shared" si="13"/>
        <v>#VALUE!</v>
      </c>
    </row>
    <row r="103" spans="2:11" x14ac:dyDescent="0.25">
      <c r="B103">
        <v>92</v>
      </c>
      <c r="C103" s="2" t="e">
        <f t="shared" si="11"/>
        <v>#VALUE!</v>
      </c>
      <c r="D103" s="2" t="e">
        <f t="shared" si="7"/>
        <v>#VALUE!</v>
      </c>
      <c r="E103" s="73" t="e">
        <f t="shared" si="9"/>
        <v>#VALUE!</v>
      </c>
      <c r="F103" s="6" t="e">
        <f t="shared" si="10"/>
        <v>#VALUE!</v>
      </c>
      <c r="G103" s="2" t="e">
        <f t="shared" si="8"/>
        <v>#VALUE!</v>
      </c>
      <c r="J103" s="2" t="e">
        <f t="shared" si="12"/>
        <v>#VALUE!</v>
      </c>
      <c r="K103" s="2" t="e">
        <f t="shared" si="13"/>
        <v>#VALUE!</v>
      </c>
    </row>
    <row r="104" spans="2:11" x14ac:dyDescent="0.25">
      <c r="B104">
        <v>93</v>
      </c>
      <c r="C104" s="2" t="e">
        <f t="shared" si="11"/>
        <v>#VALUE!</v>
      </c>
      <c r="D104" s="2" t="e">
        <f t="shared" si="7"/>
        <v>#VALUE!</v>
      </c>
      <c r="E104" s="73" t="e">
        <f t="shared" si="9"/>
        <v>#VALUE!</v>
      </c>
      <c r="F104" s="6" t="e">
        <f t="shared" si="10"/>
        <v>#VALUE!</v>
      </c>
      <c r="G104" s="2" t="e">
        <f t="shared" si="8"/>
        <v>#VALUE!</v>
      </c>
      <c r="J104" s="2" t="e">
        <f t="shared" si="12"/>
        <v>#VALUE!</v>
      </c>
      <c r="K104" s="2" t="e">
        <f t="shared" si="13"/>
        <v>#VALUE!</v>
      </c>
    </row>
    <row r="105" spans="2:11" x14ac:dyDescent="0.25">
      <c r="B105">
        <v>94</v>
      </c>
      <c r="C105" s="2" t="e">
        <f t="shared" si="11"/>
        <v>#VALUE!</v>
      </c>
      <c r="D105" s="2" t="e">
        <f t="shared" si="7"/>
        <v>#VALUE!</v>
      </c>
      <c r="E105" s="73" t="e">
        <f t="shared" si="9"/>
        <v>#VALUE!</v>
      </c>
      <c r="F105" s="6" t="e">
        <f t="shared" si="10"/>
        <v>#VALUE!</v>
      </c>
      <c r="G105" s="2" t="e">
        <f t="shared" si="8"/>
        <v>#VALUE!</v>
      </c>
      <c r="J105" s="2" t="e">
        <f t="shared" si="12"/>
        <v>#VALUE!</v>
      </c>
      <c r="K105" s="2" t="e">
        <f t="shared" si="13"/>
        <v>#VALUE!</v>
      </c>
    </row>
    <row r="106" spans="2:11" x14ac:dyDescent="0.25">
      <c r="B106">
        <v>95</v>
      </c>
      <c r="C106" s="2" t="e">
        <f t="shared" si="11"/>
        <v>#VALUE!</v>
      </c>
      <c r="D106" s="2" t="e">
        <f t="shared" si="7"/>
        <v>#VALUE!</v>
      </c>
      <c r="E106" s="73" t="e">
        <f t="shared" si="9"/>
        <v>#VALUE!</v>
      </c>
      <c r="F106" s="6" t="e">
        <f t="shared" si="10"/>
        <v>#VALUE!</v>
      </c>
      <c r="G106" s="2" t="e">
        <f t="shared" si="8"/>
        <v>#VALUE!</v>
      </c>
      <c r="J106" s="2" t="e">
        <f t="shared" si="12"/>
        <v>#VALUE!</v>
      </c>
      <c r="K106" s="2" t="e">
        <f t="shared" si="13"/>
        <v>#VALUE!</v>
      </c>
    </row>
    <row r="107" spans="2:11" x14ac:dyDescent="0.25">
      <c r="B107">
        <v>96</v>
      </c>
      <c r="C107" s="2" t="e">
        <f t="shared" si="11"/>
        <v>#VALUE!</v>
      </c>
      <c r="D107" s="2" t="e">
        <f t="shared" si="7"/>
        <v>#VALUE!</v>
      </c>
      <c r="E107" s="73" t="e">
        <f t="shared" si="9"/>
        <v>#VALUE!</v>
      </c>
      <c r="F107" s="6" t="e">
        <f t="shared" si="10"/>
        <v>#VALUE!</v>
      </c>
      <c r="G107" s="2" t="e">
        <f t="shared" si="8"/>
        <v>#VALUE!</v>
      </c>
      <c r="J107" s="2" t="e">
        <f t="shared" si="12"/>
        <v>#VALUE!</v>
      </c>
      <c r="K107" s="2" t="e">
        <f t="shared" si="13"/>
        <v>#VALUE!</v>
      </c>
    </row>
    <row r="108" spans="2:11" x14ac:dyDescent="0.25">
      <c r="B108">
        <v>97</v>
      </c>
      <c r="C108" s="2" t="e">
        <f t="shared" si="11"/>
        <v>#VALUE!</v>
      </c>
      <c r="D108" s="2" t="e">
        <f t="shared" si="7"/>
        <v>#VALUE!</v>
      </c>
      <c r="E108" s="73" t="e">
        <f t="shared" si="9"/>
        <v>#VALUE!</v>
      </c>
      <c r="F108" s="6" t="e">
        <f t="shared" si="10"/>
        <v>#VALUE!</v>
      </c>
      <c r="G108" s="2" t="e">
        <f t="shared" si="8"/>
        <v>#VALUE!</v>
      </c>
      <c r="J108" s="2" t="e">
        <f t="shared" si="12"/>
        <v>#VALUE!</v>
      </c>
      <c r="K108" s="2" t="e">
        <f t="shared" si="13"/>
        <v>#VALUE!</v>
      </c>
    </row>
    <row r="109" spans="2:11" x14ac:dyDescent="0.25">
      <c r="B109">
        <v>98</v>
      </c>
      <c r="C109" s="2" t="e">
        <f t="shared" si="11"/>
        <v>#VALUE!</v>
      </c>
      <c r="D109" s="2" t="e">
        <f t="shared" si="7"/>
        <v>#VALUE!</v>
      </c>
      <c r="E109" s="73" t="e">
        <f t="shared" si="9"/>
        <v>#VALUE!</v>
      </c>
      <c r="F109" s="6" t="e">
        <f t="shared" si="10"/>
        <v>#VALUE!</v>
      </c>
      <c r="G109" s="2" t="e">
        <f t="shared" si="8"/>
        <v>#VALUE!</v>
      </c>
      <c r="J109" s="2" t="e">
        <f t="shared" si="12"/>
        <v>#VALUE!</v>
      </c>
      <c r="K109" s="2" t="e">
        <f t="shared" si="13"/>
        <v>#VALUE!</v>
      </c>
    </row>
    <row r="110" spans="2:11" x14ac:dyDescent="0.25">
      <c r="B110">
        <v>99</v>
      </c>
      <c r="C110" s="2" t="e">
        <f t="shared" si="11"/>
        <v>#VALUE!</v>
      </c>
      <c r="D110" s="2" t="e">
        <f t="shared" si="7"/>
        <v>#VALUE!</v>
      </c>
      <c r="E110" s="73" t="e">
        <f t="shared" si="9"/>
        <v>#VALUE!</v>
      </c>
      <c r="F110" s="6" t="e">
        <f t="shared" si="10"/>
        <v>#VALUE!</v>
      </c>
      <c r="G110" s="2" t="e">
        <f t="shared" si="8"/>
        <v>#VALUE!</v>
      </c>
      <c r="J110" s="2" t="e">
        <f t="shared" si="12"/>
        <v>#VALUE!</v>
      </c>
      <c r="K110" s="2" t="e">
        <f t="shared" si="13"/>
        <v>#VALUE!</v>
      </c>
    </row>
    <row r="111" spans="2:11" x14ac:dyDescent="0.25">
      <c r="B111">
        <v>100</v>
      </c>
      <c r="C111" s="2" t="e">
        <f t="shared" si="11"/>
        <v>#VALUE!</v>
      </c>
      <c r="D111" s="2" t="e">
        <f t="shared" si="7"/>
        <v>#VALUE!</v>
      </c>
      <c r="E111" s="73" t="e">
        <f t="shared" si="9"/>
        <v>#VALUE!</v>
      </c>
      <c r="F111" s="6" t="e">
        <f t="shared" si="10"/>
        <v>#VALUE!</v>
      </c>
      <c r="G111" s="2" t="e">
        <f t="shared" si="8"/>
        <v>#VALUE!</v>
      </c>
      <c r="J111" s="2" t="e">
        <f t="shared" si="12"/>
        <v>#VALUE!</v>
      </c>
      <c r="K111" s="2" t="e">
        <f t="shared" si="13"/>
        <v>#VALUE!</v>
      </c>
    </row>
    <row r="112" spans="2:11" x14ac:dyDescent="0.25">
      <c r="B112">
        <v>101</v>
      </c>
      <c r="C112" s="2" t="e">
        <f t="shared" si="11"/>
        <v>#VALUE!</v>
      </c>
      <c r="D112" s="2" t="e">
        <f t="shared" si="7"/>
        <v>#VALUE!</v>
      </c>
      <c r="E112" s="73" t="e">
        <f t="shared" si="9"/>
        <v>#VALUE!</v>
      </c>
      <c r="F112" s="6" t="e">
        <f t="shared" si="10"/>
        <v>#VALUE!</v>
      </c>
      <c r="G112" s="2" t="e">
        <f t="shared" si="8"/>
        <v>#VALUE!</v>
      </c>
      <c r="J112" s="2" t="e">
        <f t="shared" si="12"/>
        <v>#VALUE!</v>
      </c>
      <c r="K112" s="2" t="e">
        <f t="shared" si="13"/>
        <v>#VALUE!</v>
      </c>
    </row>
    <row r="113" spans="2:11" x14ac:dyDescent="0.25">
      <c r="B113">
        <v>102</v>
      </c>
      <c r="C113" s="2" t="e">
        <f t="shared" si="11"/>
        <v>#VALUE!</v>
      </c>
      <c r="D113" s="2" t="e">
        <f t="shared" si="7"/>
        <v>#VALUE!</v>
      </c>
      <c r="E113" s="73" t="e">
        <f t="shared" si="9"/>
        <v>#VALUE!</v>
      </c>
      <c r="F113" s="6" t="e">
        <f t="shared" si="10"/>
        <v>#VALUE!</v>
      </c>
      <c r="G113" s="2" t="e">
        <f t="shared" si="8"/>
        <v>#VALUE!</v>
      </c>
      <c r="J113" s="2" t="e">
        <f t="shared" si="12"/>
        <v>#VALUE!</v>
      </c>
      <c r="K113" s="2" t="e">
        <f t="shared" si="13"/>
        <v>#VALUE!</v>
      </c>
    </row>
    <row r="114" spans="2:11" x14ac:dyDescent="0.25">
      <c r="B114">
        <v>103</v>
      </c>
      <c r="C114" s="2" t="e">
        <f t="shared" si="11"/>
        <v>#VALUE!</v>
      </c>
      <c r="D114" s="2" t="e">
        <f t="shared" si="7"/>
        <v>#VALUE!</v>
      </c>
      <c r="E114" s="73" t="e">
        <f t="shared" si="9"/>
        <v>#VALUE!</v>
      </c>
      <c r="F114" s="6" t="e">
        <f t="shared" si="10"/>
        <v>#VALUE!</v>
      </c>
      <c r="G114" s="2" t="e">
        <f t="shared" si="8"/>
        <v>#VALUE!</v>
      </c>
      <c r="J114" s="2" t="e">
        <f t="shared" si="12"/>
        <v>#VALUE!</v>
      </c>
      <c r="K114" s="2" t="e">
        <f t="shared" si="13"/>
        <v>#VALUE!</v>
      </c>
    </row>
    <row r="115" spans="2:11" x14ac:dyDescent="0.25">
      <c r="B115">
        <v>104</v>
      </c>
      <c r="C115" s="2" t="e">
        <f t="shared" si="11"/>
        <v>#VALUE!</v>
      </c>
      <c r="D115" s="2" t="e">
        <f t="shared" si="7"/>
        <v>#VALUE!</v>
      </c>
      <c r="E115" s="73" t="e">
        <f t="shared" si="9"/>
        <v>#VALUE!</v>
      </c>
      <c r="F115" s="6" t="e">
        <f t="shared" si="10"/>
        <v>#VALUE!</v>
      </c>
      <c r="G115" s="2" t="e">
        <f t="shared" si="8"/>
        <v>#VALUE!</v>
      </c>
      <c r="J115" s="2" t="e">
        <f t="shared" si="12"/>
        <v>#VALUE!</v>
      </c>
      <c r="K115" s="2" t="e">
        <f t="shared" si="13"/>
        <v>#VALUE!</v>
      </c>
    </row>
    <row r="116" spans="2:11" x14ac:dyDescent="0.25">
      <c r="B116">
        <v>105</v>
      </c>
      <c r="C116" s="2" t="e">
        <f t="shared" si="11"/>
        <v>#VALUE!</v>
      </c>
      <c r="D116" s="2" t="e">
        <f t="shared" si="7"/>
        <v>#VALUE!</v>
      </c>
      <c r="E116" s="73" t="e">
        <f t="shared" si="9"/>
        <v>#VALUE!</v>
      </c>
      <c r="F116" s="6" t="e">
        <f t="shared" si="10"/>
        <v>#VALUE!</v>
      </c>
      <c r="G116" s="2" t="e">
        <f t="shared" si="8"/>
        <v>#VALUE!</v>
      </c>
      <c r="J116" s="2" t="e">
        <f t="shared" si="12"/>
        <v>#VALUE!</v>
      </c>
      <c r="K116" s="2" t="e">
        <f t="shared" si="13"/>
        <v>#VALUE!</v>
      </c>
    </row>
    <row r="117" spans="2:11" x14ac:dyDescent="0.25">
      <c r="B117">
        <v>106</v>
      </c>
      <c r="C117" s="2" t="e">
        <f t="shared" si="11"/>
        <v>#VALUE!</v>
      </c>
      <c r="D117" s="2" t="e">
        <f t="shared" si="7"/>
        <v>#VALUE!</v>
      </c>
      <c r="E117" s="73" t="e">
        <f t="shared" si="9"/>
        <v>#VALUE!</v>
      </c>
      <c r="F117" s="6" t="e">
        <f t="shared" si="10"/>
        <v>#VALUE!</v>
      </c>
      <c r="G117" s="2" t="e">
        <f t="shared" si="8"/>
        <v>#VALUE!</v>
      </c>
      <c r="J117" s="2" t="e">
        <f t="shared" si="12"/>
        <v>#VALUE!</v>
      </c>
      <c r="K117" s="2" t="e">
        <f t="shared" si="13"/>
        <v>#VALUE!</v>
      </c>
    </row>
    <row r="118" spans="2:11" x14ac:dyDescent="0.25">
      <c r="B118">
        <v>107</v>
      </c>
      <c r="C118" s="2" t="e">
        <f t="shared" si="11"/>
        <v>#VALUE!</v>
      </c>
      <c r="D118" s="2" t="e">
        <f t="shared" si="7"/>
        <v>#VALUE!</v>
      </c>
      <c r="E118" s="73" t="e">
        <f t="shared" si="9"/>
        <v>#VALUE!</v>
      </c>
      <c r="F118" s="6" t="e">
        <f t="shared" si="10"/>
        <v>#VALUE!</v>
      </c>
      <c r="G118" s="2" t="e">
        <f t="shared" si="8"/>
        <v>#VALUE!</v>
      </c>
      <c r="J118" s="2" t="e">
        <f t="shared" si="12"/>
        <v>#VALUE!</v>
      </c>
      <c r="K118" s="2" t="e">
        <f t="shared" si="13"/>
        <v>#VALUE!</v>
      </c>
    </row>
    <row r="119" spans="2:11" x14ac:dyDescent="0.25">
      <c r="B119">
        <v>108</v>
      </c>
      <c r="C119" s="2" t="e">
        <f t="shared" si="11"/>
        <v>#VALUE!</v>
      </c>
      <c r="D119" s="2" t="e">
        <f t="shared" si="7"/>
        <v>#VALUE!</v>
      </c>
      <c r="E119" s="73" t="e">
        <f t="shared" si="9"/>
        <v>#VALUE!</v>
      </c>
      <c r="F119" s="6" t="e">
        <f t="shared" si="10"/>
        <v>#VALUE!</v>
      </c>
      <c r="G119" s="2" t="e">
        <f t="shared" si="8"/>
        <v>#VALUE!</v>
      </c>
      <c r="J119" s="2" t="e">
        <f t="shared" si="12"/>
        <v>#VALUE!</v>
      </c>
      <c r="K119" s="2" t="e">
        <f t="shared" si="13"/>
        <v>#VALUE!</v>
      </c>
    </row>
    <row r="120" spans="2:11" x14ac:dyDescent="0.25">
      <c r="B120">
        <v>109</v>
      </c>
      <c r="C120" s="2" t="e">
        <f t="shared" si="11"/>
        <v>#VALUE!</v>
      </c>
      <c r="D120" s="2" t="e">
        <f t="shared" si="7"/>
        <v>#VALUE!</v>
      </c>
      <c r="E120" s="73" t="e">
        <f t="shared" si="9"/>
        <v>#VALUE!</v>
      </c>
      <c r="F120" s="6" t="e">
        <f t="shared" si="10"/>
        <v>#VALUE!</v>
      </c>
      <c r="G120" s="2" t="e">
        <f t="shared" si="8"/>
        <v>#VALUE!</v>
      </c>
      <c r="J120" s="2" t="e">
        <f t="shared" si="12"/>
        <v>#VALUE!</v>
      </c>
      <c r="K120" s="2" t="e">
        <f t="shared" si="13"/>
        <v>#VALUE!</v>
      </c>
    </row>
    <row r="121" spans="2:11" x14ac:dyDescent="0.25">
      <c r="B121">
        <v>110</v>
      </c>
      <c r="C121" s="2" t="e">
        <f t="shared" si="11"/>
        <v>#VALUE!</v>
      </c>
      <c r="D121" s="2" t="e">
        <f t="shared" si="7"/>
        <v>#VALUE!</v>
      </c>
      <c r="E121" s="73" t="e">
        <f t="shared" si="9"/>
        <v>#VALUE!</v>
      </c>
      <c r="F121" s="6" t="e">
        <f t="shared" si="10"/>
        <v>#VALUE!</v>
      </c>
      <c r="G121" s="2" t="e">
        <f t="shared" si="8"/>
        <v>#VALUE!</v>
      </c>
      <c r="J121" s="2" t="e">
        <f t="shared" si="12"/>
        <v>#VALUE!</v>
      </c>
      <c r="K121" s="2" t="e">
        <f t="shared" si="13"/>
        <v>#VALUE!</v>
      </c>
    </row>
    <row r="122" spans="2:11" x14ac:dyDescent="0.25">
      <c r="B122">
        <v>111</v>
      </c>
      <c r="C122" s="2" t="e">
        <f t="shared" si="11"/>
        <v>#VALUE!</v>
      </c>
      <c r="D122" s="2" t="e">
        <f t="shared" si="7"/>
        <v>#VALUE!</v>
      </c>
      <c r="E122" s="73" t="e">
        <f t="shared" si="9"/>
        <v>#VALUE!</v>
      </c>
      <c r="F122" s="6" t="e">
        <f t="shared" si="10"/>
        <v>#VALUE!</v>
      </c>
      <c r="G122" s="2" t="e">
        <f t="shared" si="8"/>
        <v>#VALUE!</v>
      </c>
      <c r="J122" s="2" t="e">
        <f t="shared" si="12"/>
        <v>#VALUE!</v>
      </c>
      <c r="K122" s="2" t="e">
        <f t="shared" si="13"/>
        <v>#VALUE!</v>
      </c>
    </row>
    <row r="123" spans="2:11" x14ac:dyDescent="0.25">
      <c r="B123">
        <v>112</v>
      </c>
      <c r="C123" s="2" t="e">
        <f t="shared" si="11"/>
        <v>#VALUE!</v>
      </c>
      <c r="D123" s="2" t="e">
        <f t="shared" si="7"/>
        <v>#VALUE!</v>
      </c>
      <c r="E123" s="73" t="e">
        <f t="shared" si="9"/>
        <v>#VALUE!</v>
      </c>
      <c r="F123" s="6" t="e">
        <f t="shared" si="10"/>
        <v>#VALUE!</v>
      </c>
      <c r="G123" s="2" t="e">
        <f t="shared" si="8"/>
        <v>#VALUE!</v>
      </c>
      <c r="J123" s="2" t="e">
        <f t="shared" si="12"/>
        <v>#VALUE!</v>
      </c>
      <c r="K123" s="2" t="e">
        <f t="shared" si="13"/>
        <v>#VALUE!</v>
      </c>
    </row>
    <row r="124" spans="2:11" x14ac:dyDescent="0.25">
      <c r="B124">
        <v>113</v>
      </c>
      <c r="C124" s="2" t="e">
        <f t="shared" si="11"/>
        <v>#VALUE!</v>
      </c>
      <c r="D124" s="2" t="e">
        <f t="shared" si="7"/>
        <v>#VALUE!</v>
      </c>
      <c r="E124" s="73" t="e">
        <f t="shared" si="9"/>
        <v>#VALUE!</v>
      </c>
      <c r="F124" s="6" t="e">
        <f t="shared" si="10"/>
        <v>#VALUE!</v>
      </c>
      <c r="G124" s="2" t="e">
        <f t="shared" si="8"/>
        <v>#VALUE!</v>
      </c>
      <c r="J124" s="2" t="e">
        <f t="shared" si="12"/>
        <v>#VALUE!</v>
      </c>
      <c r="K124" s="2" t="e">
        <f t="shared" si="13"/>
        <v>#VALUE!</v>
      </c>
    </row>
    <row r="125" spans="2:11" x14ac:dyDescent="0.25">
      <c r="B125">
        <v>114</v>
      </c>
      <c r="C125" s="2" t="e">
        <f t="shared" si="11"/>
        <v>#VALUE!</v>
      </c>
      <c r="D125" s="2" t="e">
        <f t="shared" si="7"/>
        <v>#VALUE!</v>
      </c>
      <c r="E125" s="73" t="e">
        <f t="shared" si="9"/>
        <v>#VALUE!</v>
      </c>
      <c r="F125" s="6" t="e">
        <f t="shared" si="10"/>
        <v>#VALUE!</v>
      </c>
      <c r="G125" s="2" t="e">
        <f t="shared" si="8"/>
        <v>#VALUE!</v>
      </c>
      <c r="J125" s="2" t="e">
        <f t="shared" si="12"/>
        <v>#VALUE!</v>
      </c>
      <c r="K125" s="2" t="e">
        <f t="shared" si="13"/>
        <v>#VALUE!</v>
      </c>
    </row>
    <row r="126" spans="2:11" x14ac:dyDescent="0.25">
      <c r="B126">
        <v>115</v>
      </c>
      <c r="C126" s="2" t="e">
        <f t="shared" si="11"/>
        <v>#VALUE!</v>
      </c>
      <c r="D126" s="2" t="e">
        <f t="shared" si="7"/>
        <v>#VALUE!</v>
      </c>
      <c r="E126" s="73" t="e">
        <f t="shared" si="9"/>
        <v>#VALUE!</v>
      </c>
      <c r="F126" s="6" t="e">
        <f t="shared" si="10"/>
        <v>#VALUE!</v>
      </c>
      <c r="G126" s="2" t="e">
        <f t="shared" si="8"/>
        <v>#VALUE!</v>
      </c>
      <c r="J126" s="2" t="e">
        <f t="shared" si="12"/>
        <v>#VALUE!</v>
      </c>
      <c r="K126" s="2" t="e">
        <f t="shared" si="13"/>
        <v>#VALUE!</v>
      </c>
    </row>
    <row r="127" spans="2:11" x14ac:dyDescent="0.25">
      <c r="B127">
        <v>116</v>
      </c>
      <c r="C127" s="2" t="e">
        <f t="shared" si="11"/>
        <v>#VALUE!</v>
      </c>
      <c r="D127" s="2" t="e">
        <f t="shared" si="7"/>
        <v>#VALUE!</v>
      </c>
      <c r="E127" s="73" t="e">
        <f t="shared" si="9"/>
        <v>#VALUE!</v>
      </c>
      <c r="F127" s="6" t="e">
        <f t="shared" si="10"/>
        <v>#VALUE!</v>
      </c>
      <c r="G127" s="2" t="e">
        <f t="shared" si="8"/>
        <v>#VALUE!</v>
      </c>
      <c r="J127" s="2" t="e">
        <f t="shared" si="12"/>
        <v>#VALUE!</v>
      </c>
      <c r="K127" s="2" t="e">
        <f t="shared" si="13"/>
        <v>#VALUE!</v>
      </c>
    </row>
    <row r="128" spans="2:11" x14ac:dyDescent="0.25">
      <c r="B128">
        <v>117</v>
      </c>
      <c r="C128" s="2" t="e">
        <f t="shared" si="11"/>
        <v>#VALUE!</v>
      </c>
      <c r="D128" s="2" t="e">
        <f t="shared" si="7"/>
        <v>#VALUE!</v>
      </c>
      <c r="E128" s="73" t="e">
        <f t="shared" si="9"/>
        <v>#VALUE!</v>
      </c>
      <c r="F128" s="6" t="e">
        <f t="shared" si="10"/>
        <v>#VALUE!</v>
      </c>
      <c r="G128" s="2" t="e">
        <f t="shared" si="8"/>
        <v>#VALUE!</v>
      </c>
      <c r="J128" s="2" t="e">
        <f t="shared" si="12"/>
        <v>#VALUE!</v>
      </c>
      <c r="K128" s="2" t="e">
        <f t="shared" si="13"/>
        <v>#VALUE!</v>
      </c>
    </row>
    <row r="129" spans="2:11" x14ac:dyDescent="0.25">
      <c r="B129">
        <v>118</v>
      </c>
      <c r="C129" s="2" t="e">
        <f t="shared" si="11"/>
        <v>#VALUE!</v>
      </c>
      <c r="D129" s="2" t="e">
        <f t="shared" si="7"/>
        <v>#VALUE!</v>
      </c>
      <c r="E129" s="73" t="e">
        <f t="shared" si="9"/>
        <v>#VALUE!</v>
      </c>
      <c r="F129" s="6" t="e">
        <f t="shared" si="10"/>
        <v>#VALUE!</v>
      </c>
      <c r="G129" s="2" t="e">
        <f t="shared" si="8"/>
        <v>#VALUE!</v>
      </c>
      <c r="J129" s="2" t="e">
        <f t="shared" si="12"/>
        <v>#VALUE!</v>
      </c>
      <c r="K129" s="2" t="e">
        <f t="shared" si="13"/>
        <v>#VALUE!</v>
      </c>
    </row>
    <row r="130" spans="2:11" x14ac:dyDescent="0.25">
      <c r="B130">
        <v>119</v>
      </c>
      <c r="C130" s="2" t="e">
        <f t="shared" si="11"/>
        <v>#VALUE!</v>
      </c>
      <c r="D130" s="2" t="e">
        <f t="shared" si="7"/>
        <v>#VALUE!</v>
      </c>
      <c r="E130" s="73" t="e">
        <f t="shared" si="9"/>
        <v>#VALUE!</v>
      </c>
      <c r="F130" s="6" t="e">
        <f t="shared" si="10"/>
        <v>#VALUE!</v>
      </c>
      <c r="G130" s="2" t="e">
        <f t="shared" si="8"/>
        <v>#VALUE!</v>
      </c>
      <c r="J130" s="2" t="e">
        <f t="shared" si="12"/>
        <v>#VALUE!</v>
      </c>
      <c r="K130" s="2" t="e">
        <f t="shared" si="13"/>
        <v>#VALUE!</v>
      </c>
    </row>
    <row r="131" spans="2:11" x14ac:dyDescent="0.25">
      <c r="B131">
        <v>120</v>
      </c>
      <c r="C131" s="2" t="e">
        <f t="shared" si="11"/>
        <v>#VALUE!</v>
      </c>
      <c r="D131" s="2" t="e">
        <f t="shared" si="7"/>
        <v>#VALUE!</v>
      </c>
      <c r="E131" s="73" t="e">
        <f t="shared" si="9"/>
        <v>#VALUE!</v>
      </c>
      <c r="F131" s="6" t="e">
        <f t="shared" si="10"/>
        <v>#VALUE!</v>
      </c>
      <c r="G131" s="2" t="e">
        <f t="shared" si="8"/>
        <v>#VALUE!</v>
      </c>
      <c r="J131" s="2" t="e">
        <f t="shared" si="12"/>
        <v>#VALUE!</v>
      </c>
      <c r="K131" s="2" t="e">
        <f t="shared" si="13"/>
        <v>#VALUE!</v>
      </c>
    </row>
    <row r="132" spans="2:11" x14ac:dyDescent="0.25">
      <c r="B132">
        <v>121</v>
      </c>
      <c r="C132" s="2" t="e">
        <f t="shared" si="11"/>
        <v>#VALUE!</v>
      </c>
      <c r="D132" s="2" t="e">
        <f t="shared" si="7"/>
        <v>#VALUE!</v>
      </c>
      <c r="E132" s="73" t="e">
        <f t="shared" si="9"/>
        <v>#VALUE!</v>
      </c>
      <c r="F132" s="6" t="e">
        <f t="shared" si="10"/>
        <v>#VALUE!</v>
      </c>
      <c r="G132" s="2" t="e">
        <f t="shared" si="8"/>
        <v>#VALUE!</v>
      </c>
      <c r="J132" s="2" t="e">
        <f t="shared" si="12"/>
        <v>#VALUE!</v>
      </c>
      <c r="K132" s="2" t="e">
        <f t="shared" si="13"/>
        <v>#VALUE!</v>
      </c>
    </row>
    <row r="133" spans="2:11" x14ac:dyDescent="0.25">
      <c r="B133">
        <v>122</v>
      </c>
      <c r="C133" s="2" t="e">
        <f t="shared" si="11"/>
        <v>#VALUE!</v>
      </c>
      <c r="D133" s="2" t="e">
        <f t="shared" si="7"/>
        <v>#VALUE!</v>
      </c>
      <c r="E133" s="73" t="e">
        <f t="shared" si="9"/>
        <v>#VALUE!</v>
      </c>
      <c r="F133" s="6" t="e">
        <f t="shared" si="10"/>
        <v>#VALUE!</v>
      </c>
      <c r="G133" s="2" t="e">
        <f t="shared" si="8"/>
        <v>#VALUE!</v>
      </c>
      <c r="J133" s="2" t="e">
        <f t="shared" si="12"/>
        <v>#VALUE!</v>
      </c>
      <c r="K133" s="2" t="e">
        <f t="shared" si="13"/>
        <v>#VALUE!</v>
      </c>
    </row>
    <row r="134" spans="2:11" x14ac:dyDescent="0.25">
      <c r="B134">
        <v>123</v>
      </c>
      <c r="C134" s="2" t="e">
        <f t="shared" si="11"/>
        <v>#VALUE!</v>
      </c>
      <c r="D134" s="2" t="e">
        <f t="shared" si="7"/>
        <v>#VALUE!</v>
      </c>
      <c r="E134" s="73" t="e">
        <f t="shared" si="9"/>
        <v>#VALUE!</v>
      </c>
      <c r="F134" s="6" t="e">
        <f t="shared" si="10"/>
        <v>#VALUE!</v>
      </c>
      <c r="G134" s="2" t="e">
        <f t="shared" si="8"/>
        <v>#VALUE!</v>
      </c>
      <c r="J134" s="2" t="e">
        <f t="shared" si="12"/>
        <v>#VALUE!</v>
      </c>
      <c r="K134" s="2" t="e">
        <f t="shared" si="13"/>
        <v>#VALUE!</v>
      </c>
    </row>
    <row r="135" spans="2:11" x14ac:dyDescent="0.25">
      <c r="B135">
        <v>124</v>
      </c>
      <c r="C135" s="2" t="e">
        <f t="shared" si="11"/>
        <v>#VALUE!</v>
      </c>
      <c r="D135" s="2" t="e">
        <f t="shared" si="7"/>
        <v>#VALUE!</v>
      </c>
      <c r="E135" s="73" t="e">
        <f t="shared" si="9"/>
        <v>#VALUE!</v>
      </c>
      <c r="F135" s="6" t="e">
        <f t="shared" si="10"/>
        <v>#VALUE!</v>
      </c>
      <c r="G135" s="2" t="e">
        <f t="shared" si="8"/>
        <v>#VALUE!</v>
      </c>
      <c r="J135" s="2" t="e">
        <f t="shared" si="12"/>
        <v>#VALUE!</v>
      </c>
      <c r="K135" s="2" t="e">
        <f t="shared" si="13"/>
        <v>#VALUE!</v>
      </c>
    </row>
    <row r="136" spans="2:11" x14ac:dyDescent="0.25">
      <c r="B136">
        <v>125</v>
      </c>
      <c r="C136" s="2" t="e">
        <f t="shared" si="11"/>
        <v>#VALUE!</v>
      </c>
      <c r="D136" s="2" t="e">
        <f t="shared" si="7"/>
        <v>#VALUE!</v>
      </c>
      <c r="E136" s="73" t="e">
        <f t="shared" si="9"/>
        <v>#VALUE!</v>
      </c>
      <c r="F136" s="6" t="e">
        <f t="shared" si="10"/>
        <v>#VALUE!</v>
      </c>
      <c r="G136" s="2" t="e">
        <f t="shared" si="8"/>
        <v>#VALUE!</v>
      </c>
      <c r="J136" s="2" t="e">
        <f t="shared" si="12"/>
        <v>#VALUE!</v>
      </c>
      <c r="K136" s="2" t="e">
        <f t="shared" si="13"/>
        <v>#VALUE!</v>
      </c>
    </row>
    <row r="137" spans="2:11" x14ac:dyDescent="0.25">
      <c r="B137">
        <v>126</v>
      </c>
      <c r="C137" s="2" t="e">
        <f t="shared" si="11"/>
        <v>#VALUE!</v>
      </c>
      <c r="D137" s="2" t="e">
        <f t="shared" si="7"/>
        <v>#VALUE!</v>
      </c>
      <c r="E137" s="73" t="e">
        <f t="shared" si="9"/>
        <v>#VALUE!</v>
      </c>
      <c r="F137" s="6" t="e">
        <f t="shared" si="10"/>
        <v>#VALUE!</v>
      </c>
      <c r="G137" s="2" t="e">
        <f t="shared" si="8"/>
        <v>#VALUE!</v>
      </c>
      <c r="J137" s="2" t="e">
        <f t="shared" si="12"/>
        <v>#VALUE!</v>
      </c>
      <c r="K137" s="2" t="e">
        <f t="shared" si="13"/>
        <v>#VALUE!</v>
      </c>
    </row>
    <row r="138" spans="2:11" x14ac:dyDescent="0.25">
      <c r="B138">
        <v>127</v>
      </c>
      <c r="C138" s="2" t="e">
        <f t="shared" si="11"/>
        <v>#VALUE!</v>
      </c>
      <c r="D138" s="2" t="e">
        <f t="shared" si="7"/>
        <v>#VALUE!</v>
      </c>
      <c r="E138" s="73" t="e">
        <f t="shared" si="9"/>
        <v>#VALUE!</v>
      </c>
      <c r="F138" s="6" t="e">
        <f t="shared" si="10"/>
        <v>#VALUE!</v>
      </c>
      <c r="G138" s="2" t="e">
        <f t="shared" si="8"/>
        <v>#VALUE!</v>
      </c>
      <c r="J138" s="2" t="e">
        <f t="shared" si="12"/>
        <v>#VALUE!</v>
      </c>
      <c r="K138" s="2" t="e">
        <f t="shared" si="13"/>
        <v>#VALUE!</v>
      </c>
    </row>
    <row r="139" spans="2:11" x14ac:dyDescent="0.25">
      <c r="B139">
        <v>128</v>
      </c>
      <c r="C139" s="2" t="e">
        <f t="shared" si="11"/>
        <v>#VALUE!</v>
      </c>
      <c r="D139" s="2" t="e">
        <f t="shared" si="7"/>
        <v>#VALUE!</v>
      </c>
      <c r="E139" s="73" t="e">
        <f t="shared" si="9"/>
        <v>#VALUE!</v>
      </c>
      <c r="F139" s="6" t="e">
        <f t="shared" si="10"/>
        <v>#VALUE!</v>
      </c>
      <c r="G139" s="2" t="e">
        <f t="shared" si="8"/>
        <v>#VALUE!</v>
      </c>
      <c r="J139" s="2" t="e">
        <f t="shared" si="12"/>
        <v>#VALUE!</v>
      </c>
      <c r="K139" s="2" t="e">
        <f t="shared" si="13"/>
        <v>#VALUE!</v>
      </c>
    </row>
    <row r="140" spans="2:11" x14ac:dyDescent="0.25">
      <c r="B140">
        <v>129</v>
      </c>
      <c r="C140" s="2" t="e">
        <f t="shared" si="11"/>
        <v>#VALUE!</v>
      </c>
      <c r="D140" s="2" t="e">
        <f t="shared" ref="D140:D203" si="14">$C140*(($G$4/100)/$G$5)</f>
        <v>#VALUE!</v>
      </c>
      <c r="E140" s="73" t="e">
        <f t="shared" si="9"/>
        <v>#VALUE!</v>
      </c>
      <c r="F140" s="6" t="e">
        <f t="shared" si="10"/>
        <v>#VALUE!</v>
      </c>
      <c r="G140" s="2" t="e">
        <f t="shared" ref="G140:G203" si="15">F140+E140</f>
        <v>#VALUE!</v>
      </c>
      <c r="J140" s="2" t="e">
        <f t="shared" si="12"/>
        <v>#VALUE!</v>
      </c>
      <c r="K140" s="2" t="e">
        <f t="shared" si="13"/>
        <v>#VALUE!</v>
      </c>
    </row>
    <row r="141" spans="2:11" x14ac:dyDescent="0.25">
      <c r="B141">
        <v>130</v>
      </c>
      <c r="C141" s="2" t="e">
        <f t="shared" si="11"/>
        <v>#VALUE!</v>
      </c>
      <c r="D141" s="2" t="e">
        <f t="shared" si="14"/>
        <v>#VALUE!</v>
      </c>
      <c r="E141" s="73" t="e">
        <f t="shared" ref="E141:E204" si="16">IF(C141&gt;1, ($D141*(1-$G$8/100))-$N$19, "0.00")</f>
        <v>#VALUE!</v>
      </c>
      <c r="F141" s="6" t="e">
        <f t="shared" ref="F141:F204" si="17">IF(ROUND(D141, 2)=0,0,$D$4-D141)</f>
        <v>#VALUE!</v>
      </c>
      <c r="G141" s="2" t="e">
        <f t="shared" si="15"/>
        <v>#VALUE!</v>
      </c>
      <c r="J141" s="2" t="e">
        <f t="shared" si="12"/>
        <v>#VALUE!</v>
      </c>
      <c r="K141" s="2" t="e">
        <f t="shared" si="13"/>
        <v>#VALUE!</v>
      </c>
    </row>
    <row r="142" spans="2:11" x14ac:dyDescent="0.25">
      <c r="B142">
        <v>131</v>
      </c>
      <c r="C142" s="2" t="e">
        <f t="shared" ref="C142:C205" si="18">C141-F141</f>
        <v>#VALUE!</v>
      </c>
      <c r="D142" s="2" t="e">
        <f t="shared" si="14"/>
        <v>#VALUE!</v>
      </c>
      <c r="E142" s="73" t="e">
        <f t="shared" si="16"/>
        <v>#VALUE!</v>
      </c>
      <c r="F142" s="6" t="e">
        <f t="shared" si="17"/>
        <v>#VALUE!</v>
      </c>
      <c r="G142" s="2" t="e">
        <f t="shared" si="15"/>
        <v>#VALUE!</v>
      </c>
      <c r="J142" s="2" t="e">
        <f t="shared" ref="J142:J205" si="19">J141+D142</f>
        <v>#VALUE!</v>
      </c>
      <c r="K142" s="2" t="e">
        <f t="shared" ref="K142:K205" si="20">K141+E142</f>
        <v>#VALUE!</v>
      </c>
    </row>
    <row r="143" spans="2:11" x14ac:dyDescent="0.25">
      <c r="B143">
        <v>132</v>
      </c>
      <c r="C143" s="2" t="e">
        <f t="shared" si="18"/>
        <v>#VALUE!</v>
      </c>
      <c r="D143" s="2" t="e">
        <f t="shared" si="14"/>
        <v>#VALUE!</v>
      </c>
      <c r="E143" s="73" t="e">
        <f t="shared" si="16"/>
        <v>#VALUE!</v>
      </c>
      <c r="F143" s="6" t="e">
        <f t="shared" si="17"/>
        <v>#VALUE!</v>
      </c>
      <c r="G143" s="2" t="e">
        <f t="shared" si="15"/>
        <v>#VALUE!</v>
      </c>
      <c r="J143" s="2" t="e">
        <f t="shared" si="19"/>
        <v>#VALUE!</v>
      </c>
      <c r="K143" s="2" t="e">
        <f t="shared" si="20"/>
        <v>#VALUE!</v>
      </c>
    </row>
    <row r="144" spans="2:11" x14ac:dyDescent="0.25">
      <c r="B144">
        <v>133</v>
      </c>
      <c r="C144" s="2" t="e">
        <f t="shared" si="18"/>
        <v>#VALUE!</v>
      </c>
      <c r="D144" s="2" t="e">
        <f t="shared" si="14"/>
        <v>#VALUE!</v>
      </c>
      <c r="E144" s="73" t="e">
        <f t="shared" si="16"/>
        <v>#VALUE!</v>
      </c>
      <c r="F144" s="6" t="e">
        <f t="shared" si="17"/>
        <v>#VALUE!</v>
      </c>
      <c r="G144" s="2" t="e">
        <f t="shared" si="15"/>
        <v>#VALUE!</v>
      </c>
      <c r="J144" s="2" t="e">
        <f t="shared" si="19"/>
        <v>#VALUE!</v>
      </c>
      <c r="K144" s="2" t="e">
        <f t="shared" si="20"/>
        <v>#VALUE!</v>
      </c>
    </row>
    <row r="145" spans="2:11" x14ac:dyDescent="0.25">
      <c r="B145">
        <v>134</v>
      </c>
      <c r="C145" s="2" t="e">
        <f t="shared" si="18"/>
        <v>#VALUE!</v>
      </c>
      <c r="D145" s="2" t="e">
        <f t="shared" si="14"/>
        <v>#VALUE!</v>
      </c>
      <c r="E145" s="73" t="e">
        <f t="shared" si="16"/>
        <v>#VALUE!</v>
      </c>
      <c r="F145" s="6" t="e">
        <f t="shared" si="17"/>
        <v>#VALUE!</v>
      </c>
      <c r="G145" s="2" t="e">
        <f t="shared" si="15"/>
        <v>#VALUE!</v>
      </c>
      <c r="J145" s="2" t="e">
        <f t="shared" si="19"/>
        <v>#VALUE!</v>
      </c>
      <c r="K145" s="2" t="e">
        <f t="shared" si="20"/>
        <v>#VALUE!</v>
      </c>
    </row>
    <row r="146" spans="2:11" x14ac:dyDescent="0.25">
      <c r="B146">
        <v>135</v>
      </c>
      <c r="C146" s="2" t="e">
        <f t="shared" si="18"/>
        <v>#VALUE!</v>
      </c>
      <c r="D146" s="2" t="e">
        <f t="shared" si="14"/>
        <v>#VALUE!</v>
      </c>
      <c r="E146" s="73" t="e">
        <f t="shared" si="16"/>
        <v>#VALUE!</v>
      </c>
      <c r="F146" s="6" t="e">
        <f t="shared" si="17"/>
        <v>#VALUE!</v>
      </c>
      <c r="G146" s="2" t="e">
        <f t="shared" si="15"/>
        <v>#VALUE!</v>
      </c>
      <c r="J146" s="2" t="e">
        <f t="shared" si="19"/>
        <v>#VALUE!</v>
      </c>
      <c r="K146" s="2" t="e">
        <f t="shared" si="20"/>
        <v>#VALUE!</v>
      </c>
    </row>
    <row r="147" spans="2:11" x14ac:dyDescent="0.25">
      <c r="B147">
        <v>136</v>
      </c>
      <c r="C147" s="2" t="e">
        <f t="shared" si="18"/>
        <v>#VALUE!</v>
      </c>
      <c r="D147" s="2" t="e">
        <f t="shared" si="14"/>
        <v>#VALUE!</v>
      </c>
      <c r="E147" s="73" t="e">
        <f t="shared" si="16"/>
        <v>#VALUE!</v>
      </c>
      <c r="F147" s="6" t="e">
        <f t="shared" si="17"/>
        <v>#VALUE!</v>
      </c>
      <c r="G147" s="2" t="e">
        <f t="shared" si="15"/>
        <v>#VALUE!</v>
      </c>
      <c r="J147" s="2" t="e">
        <f t="shared" si="19"/>
        <v>#VALUE!</v>
      </c>
      <c r="K147" s="2" t="e">
        <f t="shared" si="20"/>
        <v>#VALUE!</v>
      </c>
    </row>
    <row r="148" spans="2:11" x14ac:dyDescent="0.25">
      <c r="B148">
        <v>137</v>
      </c>
      <c r="C148" s="2" t="e">
        <f t="shared" si="18"/>
        <v>#VALUE!</v>
      </c>
      <c r="D148" s="2" t="e">
        <f t="shared" si="14"/>
        <v>#VALUE!</v>
      </c>
      <c r="E148" s="73" t="e">
        <f t="shared" si="16"/>
        <v>#VALUE!</v>
      </c>
      <c r="F148" s="6" t="e">
        <f t="shared" si="17"/>
        <v>#VALUE!</v>
      </c>
      <c r="G148" s="2" t="e">
        <f t="shared" si="15"/>
        <v>#VALUE!</v>
      </c>
      <c r="J148" s="2" t="e">
        <f t="shared" si="19"/>
        <v>#VALUE!</v>
      </c>
      <c r="K148" s="2" t="e">
        <f t="shared" si="20"/>
        <v>#VALUE!</v>
      </c>
    </row>
    <row r="149" spans="2:11" x14ac:dyDescent="0.25">
      <c r="B149">
        <v>138</v>
      </c>
      <c r="C149" s="2" t="e">
        <f t="shared" si="18"/>
        <v>#VALUE!</v>
      </c>
      <c r="D149" s="2" t="e">
        <f t="shared" si="14"/>
        <v>#VALUE!</v>
      </c>
      <c r="E149" s="73" t="e">
        <f t="shared" si="16"/>
        <v>#VALUE!</v>
      </c>
      <c r="F149" s="6" t="e">
        <f t="shared" si="17"/>
        <v>#VALUE!</v>
      </c>
      <c r="G149" s="2" t="e">
        <f t="shared" si="15"/>
        <v>#VALUE!</v>
      </c>
      <c r="J149" s="2" t="e">
        <f t="shared" si="19"/>
        <v>#VALUE!</v>
      </c>
      <c r="K149" s="2" t="e">
        <f t="shared" si="20"/>
        <v>#VALUE!</v>
      </c>
    </row>
    <row r="150" spans="2:11" x14ac:dyDescent="0.25">
      <c r="B150">
        <v>139</v>
      </c>
      <c r="C150" s="2" t="e">
        <f t="shared" si="18"/>
        <v>#VALUE!</v>
      </c>
      <c r="D150" s="2" t="e">
        <f t="shared" si="14"/>
        <v>#VALUE!</v>
      </c>
      <c r="E150" s="73" t="e">
        <f t="shared" si="16"/>
        <v>#VALUE!</v>
      </c>
      <c r="F150" s="6" t="e">
        <f t="shared" si="17"/>
        <v>#VALUE!</v>
      </c>
      <c r="G150" s="2" t="e">
        <f t="shared" si="15"/>
        <v>#VALUE!</v>
      </c>
      <c r="J150" s="2" t="e">
        <f t="shared" si="19"/>
        <v>#VALUE!</v>
      </c>
      <c r="K150" s="2" t="e">
        <f t="shared" si="20"/>
        <v>#VALUE!</v>
      </c>
    </row>
    <row r="151" spans="2:11" x14ac:dyDescent="0.25">
      <c r="B151">
        <v>140</v>
      </c>
      <c r="C151" s="2" t="e">
        <f t="shared" si="18"/>
        <v>#VALUE!</v>
      </c>
      <c r="D151" s="2" t="e">
        <f t="shared" si="14"/>
        <v>#VALUE!</v>
      </c>
      <c r="E151" s="73" t="e">
        <f t="shared" si="16"/>
        <v>#VALUE!</v>
      </c>
      <c r="F151" s="6" t="e">
        <f t="shared" si="17"/>
        <v>#VALUE!</v>
      </c>
      <c r="G151" s="2" t="e">
        <f t="shared" si="15"/>
        <v>#VALUE!</v>
      </c>
      <c r="J151" s="2" t="e">
        <f t="shared" si="19"/>
        <v>#VALUE!</v>
      </c>
      <c r="K151" s="2" t="e">
        <f t="shared" si="20"/>
        <v>#VALUE!</v>
      </c>
    </row>
    <row r="152" spans="2:11" x14ac:dyDescent="0.25">
      <c r="B152">
        <v>141</v>
      </c>
      <c r="C152" s="2" t="e">
        <f t="shared" si="18"/>
        <v>#VALUE!</v>
      </c>
      <c r="D152" s="2" t="e">
        <f t="shared" si="14"/>
        <v>#VALUE!</v>
      </c>
      <c r="E152" s="73" t="e">
        <f t="shared" si="16"/>
        <v>#VALUE!</v>
      </c>
      <c r="F152" s="6" t="e">
        <f t="shared" si="17"/>
        <v>#VALUE!</v>
      </c>
      <c r="G152" s="2" t="e">
        <f t="shared" si="15"/>
        <v>#VALUE!</v>
      </c>
      <c r="J152" s="2" t="e">
        <f t="shared" si="19"/>
        <v>#VALUE!</v>
      </c>
      <c r="K152" s="2" t="e">
        <f t="shared" si="20"/>
        <v>#VALUE!</v>
      </c>
    </row>
    <row r="153" spans="2:11" x14ac:dyDescent="0.25">
      <c r="B153">
        <v>142</v>
      </c>
      <c r="C153" s="2" t="e">
        <f t="shared" si="18"/>
        <v>#VALUE!</v>
      </c>
      <c r="D153" s="2" t="e">
        <f t="shared" si="14"/>
        <v>#VALUE!</v>
      </c>
      <c r="E153" s="73" t="e">
        <f t="shared" si="16"/>
        <v>#VALUE!</v>
      </c>
      <c r="F153" s="6" t="e">
        <f t="shared" si="17"/>
        <v>#VALUE!</v>
      </c>
      <c r="G153" s="2" t="e">
        <f t="shared" si="15"/>
        <v>#VALUE!</v>
      </c>
      <c r="J153" s="2" t="e">
        <f t="shared" si="19"/>
        <v>#VALUE!</v>
      </c>
      <c r="K153" s="2" t="e">
        <f t="shared" si="20"/>
        <v>#VALUE!</v>
      </c>
    </row>
    <row r="154" spans="2:11" x14ac:dyDescent="0.25">
      <c r="B154">
        <v>143</v>
      </c>
      <c r="C154" s="2" t="e">
        <f t="shared" si="18"/>
        <v>#VALUE!</v>
      </c>
      <c r="D154" s="2" t="e">
        <f t="shared" si="14"/>
        <v>#VALUE!</v>
      </c>
      <c r="E154" s="73" t="e">
        <f t="shared" si="16"/>
        <v>#VALUE!</v>
      </c>
      <c r="F154" s="6" t="e">
        <f t="shared" si="17"/>
        <v>#VALUE!</v>
      </c>
      <c r="G154" s="2" t="e">
        <f t="shared" si="15"/>
        <v>#VALUE!</v>
      </c>
      <c r="J154" s="2" t="e">
        <f t="shared" si="19"/>
        <v>#VALUE!</v>
      </c>
      <c r="K154" s="2" t="e">
        <f t="shared" si="20"/>
        <v>#VALUE!</v>
      </c>
    </row>
    <row r="155" spans="2:11" x14ac:dyDescent="0.25">
      <c r="B155">
        <v>144</v>
      </c>
      <c r="C155" s="2" t="e">
        <f t="shared" si="18"/>
        <v>#VALUE!</v>
      </c>
      <c r="D155" s="2" t="e">
        <f t="shared" si="14"/>
        <v>#VALUE!</v>
      </c>
      <c r="E155" s="73" t="e">
        <f t="shared" si="16"/>
        <v>#VALUE!</v>
      </c>
      <c r="F155" s="6" t="e">
        <f t="shared" si="17"/>
        <v>#VALUE!</v>
      </c>
      <c r="G155" s="2" t="e">
        <f t="shared" si="15"/>
        <v>#VALUE!</v>
      </c>
      <c r="J155" s="2" t="e">
        <f t="shared" si="19"/>
        <v>#VALUE!</v>
      </c>
      <c r="K155" s="2" t="e">
        <f t="shared" si="20"/>
        <v>#VALUE!</v>
      </c>
    </row>
    <row r="156" spans="2:11" x14ac:dyDescent="0.25">
      <c r="B156">
        <v>145</v>
      </c>
      <c r="C156" s="2" t="e">
        <f t="shared" si="18"/>
        <v>#VALUE!</v>
      </c>
      <c r="D156" s="2" t="e">
        <f t="shared" si="14"/>
        <v>#VALUE!</v>
      </c>
      <c r="E156" s="73" t="e">
        <f t="shared" si="16"/>
        <v>#VALUE!</v>
      </c>
      <c r="F156" s="6" t="e">
        <f t="shared" si="17"/>
        <v>#VALUE!</v>
      </c>
      <c r="G156" s="2" t="e">
        <f t="shared" si="15"/>
        <v>#VALUE!</v>
      </c>
      <c r="J156" s="2" t="e">
        <f t="shared" si="19"/>
        <v>#VALUE!</v>
      </c>
      <c r="K156" s="2" t="e">
        <f t="shared" si="20"/>
        <v>#VALUE!</v>
      </c>
    </row>
    <row r="157" spans="2:11" x14ac:dyDescent="0.25">
      <c r="B157">
        <v>146</v>
      </c>
      <c r="C157" s="2" t="e">
        <f t="shared" si="18"/>
        <v>#VALUE!</v>
      </c>
      <c r="D157" s="2" t="e">
        <f t="shared" si="14"/>
        <v>#VALUE!</v>
      </c>
      <c r="E157" s="73" t="e">
        <f t="shared" si="16"/>
        <v>#VALUE!</v>
      </c>
      <c r="F157" s="6" t="e">
        <f t="shared" si="17"/>
        <v>#VALUE!</v>
      </c>
      <c r="G157" s="2" t="e">
        <f t="shared" si="15"/>
        <v>#VALUE!</v>
      </c>
      <c r="J157" s="2" t="e">
        <f t="shared" si="19"/>
        <v>#VALUE!</v>
      </c>
      <c r="K157" s="2" t="e">
        <f t="shared" si="20"/>
        <v>#VALUE!</v>
      </c>
    </row>
    <row r="158" spans="2:11" x14ac:dyDescent="0.25">
      <c r="B158">
        <v>147</v>
      </c>
      <c r="C158" s="2" t="e">
        <f t="shared" si="18"/>
        <v>#VALUE!</v>
      </c>
      <c r="D158" s="2" t="e">
        <f t="shared" si="14"/>
        <v>#VALUE!</v>
      </c>
      <c r="E158" s="73" t="e">
        <f t="shared" si="16"/>
        <v>#VALUE!</v>
      </c>
      <c r="F158" s="6" t="e">
        <f t="shared" si="17"/>
        <v>#VALUE!</v>
      </c>
      <c r="G158" s="2" t="e">
        <f t="shared" si="15"/>
        <v>#VALUE!</v>
      </c>
      <c r="J158" s="2" t="e">
        <f t="shared" si="19"/>
        <v>#VALUE!</v>
      </c>
      <c r="K158" s="2" t="e">
        <f t="shared" si="20"/>
        <v>#VALUE!</v>
      </c>
    </row>
    <row r="159" spans="2:11" x14ac:dyDescent="0.25">
      <c r="B159">
        <v>148</v>
      </c>
      <c r="C159" s="2" t="e">
        <f t="shared" si="18"/>
        <v>#VALUE!</v>
      </c>
      <c r="D159" s="2" t="e">
        <f t="shared" si="14"/>
        <v>#VALUE!</v>
      </c>
      <c r="E159" s="73" t="e">
        <f t="shared" si="16"/>
        <v>#VALUE!</v>
      </c>
      <c r="F159" s="6" t="e">
        <f t="shared" si="17"/>
        <v>#VALUE!</v>
      </c>
      <c r="G159" s="2" t="e">
        <f t="shared" si="15"/>
        <v>#VALUE!</v>
      </c>
      <c r="J159" s="2" t="e">
        <f t="shared" si="19"/>
        <v>#VALUE!</v>
      </c>
      <c r="K159" s="2" t="e">
        <f t="shared" si="20"/>
        <v>#VALUE!</v>
      </c>
    </row>
    <row r="160" spans="2:11" x14ac:dyDescent="0.25">
      <c r="B160">
        <v>149</v>
      </c>
      <c r="C160" s="2" t="e">
        <f t="shared" si="18"/>
        <v>#VALUE!</v>
      </c>
      <c r="D160" s="2" t="e">
        <f t="shared" si="14"/>
        <v>#VALUE!</v>
      </c>
      <c r="E160" s="73" t="e">
        <f t="shared" si="16"/>
        <v>#VALUE!</v>
      </c>
      <c r="F160" s="6" t="e">
        <f t="shared" si="17"/>
        <v>#VALUE!</v>
      </c>
      <c r="G160" s="2" t="e">
        <f t="shared" si="15"/>
        <v>#VALUE!</v>
      </c>
      <c r="J160" s="2" t="e">
        <f t="shared" si="19"/>
        <v>#VALUE!</v>
      </c>
      <c r="K160" s="2" t="e">
        <f t="shared" si="20"/>
        <v>#VALUE!</v>
      </c>
    </row>
    <row r="161" spans="2:11" x14ac:dyDescent="0.25">
      <c r="B161">
        <v>150</v>
      </c>
      <c r="C161" s="2" t="e">
        <f t="shared" si="18"/>
        <v>#VALUE!</v>
      </c>
      <c r="D161" s="2" t="e">
        <f t="shared" si="14"/>
        <v>#VALUE!</v>
      </c>
      <c r="E161" s="73" t="e">
        <f t="shared" si="16"/>
        <v>#VALUE!</v>
      </c>
      <c r="F161" s="6" t="e">
        <f t="shared" si="17"/>
        <v>#VALUE!</v>
      </c>
      <c r="G161" s="2" t="e">
        <f t="shared" si="15"/>
        <v>#VALUE!</v>
      </c>
      <c r="J161" s="2" t="e">
        <f t="shared" si="19"/>
        <v>#VALUE!</v>
      </c>
      <c r="K161" s="2" t="e">
        <f t="shared" si="20"/>
        <v>#VALUE!</v>
      </c>
    </row>
    <row r="162" spans="2:11" x14ac:dyDescent="0.25">
      <c r="B162">
        <v>151</v>
      </c>
      <c r="C162" s="2" t="e">
        <f t="shared" si="18"/>
        <v>#VALUE!</v>
      </c>
      <c r="D162" s="2" t="e">
        <f t="shared" si="14"/>
        <v>#VALUE!</v>
      </c>
      <c r="E162" s="73" t="e">
        <f t="shared" si="16"/>
        <v>#VALUE!</v>
      </c>
      <c r="F162" s="6" t="e">
        <f t="shared" si="17"/>
        <v>#VALUE!</v>
      </c>
      <c r="G162" s="2" t="e">
        <f t="shared" si="15"/>
        <v>#VALUE!</v>
      </c>
      <c r="J162" s="2" t="e">
        <f t="shared" si="19"/>
        <v>#VALUE!</v>
      </c>
      <c r="K162" s="2" t="e">
        <f t="shared" si="20"/>
        <v>#VALUE!</v>
      </c>
    </row>
    <row r="163" spans="2:11" x14ac:dyDescent="0.25">
      <c r="B163">
        <v>152</v>
      </c>
      <c r="C163" s="2" t="e">
        <f t="shared" si="18"/>
        <v>#VALUE!</v>
      </c>
      <c r="D163" s="2" t="e">
        <f t="shared" si="14"/>
        <v>#VALUE!</v>
      </c>
      <c r="E163" s="73" t="e">
        <f t="shared" si="16"/>
        <v>#VALUE!</v>
      </c>
      <c r="F163" s="6" t="e">
        <f t="shared" si="17"/>
        <v>#VALUE!</v>
      </c>
      <c r="G163" s="2" t="e">
        <f t="shared" si="15"/>
        <v>#VALUE!</v>
      </c>
      <c r="J163" s="2" t="e">
        <f t="shared" si="19"/>
        <v>#VALUE!</v>
      </c>
      <c r="K163" s="2" t="e">
        <f t="shared" si="20"/>
        <v>#VALUE!</v>
      </c>
    </row>
    <row r="164" spans="2:11" x14ac:dyDescent="0.25">
      <c r="B164">
        <v>153</v>
      </c>
      <c r="C164" s="2" t="e">
        <f t="shared" si="18"/>
        <v>#VALUE!</v>
      </c>
      <c r="D164" s="2" t="e">
        <f t="shared" si="14"/>
        <v>#VALUE!</v>
      </c>
      <c r="E164" s="73" t="e">
        <f t="shared" si="16"/>
        <v>#VALUE!</v>
      </c>
      <c r="F164" s="6" t="e">
        <f t="shared" si="17"/>
        <v>#VALUE!</v>
      </c>
      <c r="G164" s="2" t="e">
        <f t="shared" si="15"/>
        <v>#VALUE!</v>
      </c>
      <c r="J164" s="2" t="e">
        <f t="shared" si="19"/>
        <v>#VALUE!</v>
      </c>
      <c r="K164" s="2" t="e">
        <f t="shared" si="20"/>
        <v>#VALUE!</v>
      </c>
    </row>
    <row r="165" spans="2:11" x14ac:dyDescent="0.25">
      <c r="B165">
        <v>154</v>
      </c>
      <c r="C165" s="2" t="e">
        <f t="shared" si="18"/>
        <v>#VALUE!</v>
      </c>
      <c r="D165" s="2" t="e">
        <f t="shared" si="14"/>
        <v>#VALUE!</v>
      </c>
      <c r="E165" s="73" t="e">
        <f t="shared" si="16"/>
        <v>#VALUE!</v>
      </c>
      <c r="F165" s="6" t="e">
        <f t="shared" si="17"/>
        <v>#VALUE!</v>
      </c>
      <c r="G165" s="2" t="e">
        <f t="shared" si="15"/>
        <v>#VALUE!</v>
      </c>
      <c r="J165" s="2" t="e">
        <f t="shared" si="19"/>
        <v>#VALUE!</v>
      </c>
      <c r="K165" s="2" t="e">
        <f t="shared" si="20"/>
        <v>#VALUE!</v>
      </c>
    </row>
    <row r="166" spans="2:11" x14ac:dyDescent="0.25">
      <c r="B166">
        <v>155</v>
      </c>
      <c r="C166" s="2" t="e">
        <f t="shared" si="18"/>
        <v>#VALUE!</v>
      </c>
      <c r="D166" s="2" t="e">
        <f t="shared" si="14"/>
        <v>#VALUE!</v>
      </c>
      <c r="E166" s="73" t="e">
        <f t="shared" si="16"/>
        <v>#VALUE!</v>
      </c>
      <c r="F166" s="6" t="e">
        <f t="shared" si="17"/>
        <v>#VALUE!</v>
      </c>
      <c r="G166" s="2" t="e">
        <f t="shared" si="15"/>
        <v>#VALUE!</v>
      </c>
      <c r="J166" s="2" t="e">
        <f t="shared" si="19"/>
        <v>#VALUE!</v>
      </c>
      <c r="K166" s="2" t="e">
        <f t="shared" si="20"/>
        <v>#VALUE!</v>
      </c>
    </row>
    <row r="167" spans="2:11" x14ac:dyDescent="0.25">
      <c r="B167">
        <v>156</v>
      </c>
      <c r="C167" s="2" t="e">
        <f t="shared" si="18"/>
        <v>#VALUE!</v>
      </c>
      <c r="D167" s="2" t="e">
        <f t="shared" si="14"/>
        <v>#VALUE!</v>
      </c>
      <c r="E167" s="73" t="e">
        <f t="shared" si="16"/>
        <v>#VALUE!</v>
      </c>
      <c r="F167" s="6" t="e">
        <f t="shared" si="17"/>
        <v>#VALUE!</v>
      </c>
      <c r="G167" s="2" t="e">
        <f t="shared" si="15"/>
        <v>#VALUE!</v>
      </c>
      <c r="J167" s="2" t="e">
        <f t="shared" si="19"/>
        <v>#VALUE!</v>
      </c>
      <c r="K167" s="2" t="e">
        <f t="shared" si="20"/>
        <v>#VALUE!</v>
      </c>
    </row>
    <row r="168" spans="2:11" x14ac:dyDescent="0.25">
      <c r="B168">
        <v>157</v>
      </c>
      <c r="C168" s="2" t="e">
        <f t="shared" si="18"/>
        <v>#VALUE!</v>
      </c>
      <c r="D168" s="2" t="e">
        <f t="shared" si="14"/>
        <v>#VALUE!</v>
      </c>
      <c r="E168" s="73" t="e">
        <f t="shared" si="16"/>
        <v>#VALUE!</v>
      </c>
      <c r="F168" s="6" t="e">
        <f t="shared" si="17"/>
        <v>#VALUE!</v>
      </c>
      <c r="G168" s="2" t="e">
        <f t="shared" si="15"/>
        <v>#VALUE!</v>
      </c>
      <c r="J168" s="2" t="e">
        <f t="shared" si="19"/>
        <v>#VALUE!</v>
      </c>
      <c r="K168" s="2" t="e">
        <f t="shared" si="20"/>
        <v>#VALUE!</v>
      </c>
    </row>
    <row r="169" spans="2:11" x14ac:dyDescent="0.25">
      <c r="B169">
        <v>158</v>
      </c>
      <c r="C169" s="2" t="e">
        <f t="shared" si="18"/>
        <v>#VALUE!</v>
      </c>
      <c r="D169" s="2" t="e">
        <f t="shared" si="14"/>
        <v>#VALUE!</v>
      </c>
      <c r="E169" s="73" t="e">
        <f t="shared" si="16"/>
        <v>#VALUE!</v>
      </c>
      <c r="F169" s="6" t="e">
        <f t="shared" si="17"/>
        <v>#VALUE!</v>
      </c>
      <c r="G169" s="2" t="e">
        <f t="shared" si="15"/>
        <v>#VALUE!</v>
      </c>
      <c r="J169" s="2" t="e">
        <f t="shared" si="19"/>
        <v>#VALUE!</v>
      </c>
      <c r="K169" s="2" t="e">
        <f t="shared" si="20"/>
        <v>#VALUE!</v>
      </c>
    </row>
    <row r="170" spans="2:11" x14ac:dyDescent="0.25">
      <c r="B170">
        <v>159</v>
      </c>
      <c r="C170" s="2" t="e">
        <f t="shared" si="18"/>
        <v>#VALUE!</v>
      </c>
      <c r="D170" s="2" t="e">
        <f t="shared" si="14"/>
        <v>#VALUE!</v>
      </c>
      <c r="E170" s="73" t="e">
        <f t="shared" si="16"/>
        <v>#VALUE!</v>
      </c>
      <c r="F170" s="6" t="e">
        <f t="shared" si="17"/>
        <v>#VALUE!</v>
      </c>
      <c r="G170" s="2" t="e">
        <f t="shared" si="15"/>
        <v>#VALUE!</v>
      </c>
      <c r="J170" s="2" t="e">
        <f t="shared" si="19"/>
        <v>#VALUE!</v>
      </c>
      <c r="K170" s="2" t="e">
        <f t="shared" si="20"/>
        <v>#VALUE!</v>
      </c>
    </row>
    <row r="171" spans="2:11" x14ac:dyDescent="0.25">
      <c r="B171">
        <v>160</v>
      </c>
      <c r="C171" s="2" t="e">
        <f t="shared" si="18"/>
        <v>#VALUE!</v>
      </c>
      <c r="D171" s="2" t="e">
        <f t="shared" si="14"/>
        <v>#VALUE!</v>
      </c>
      <c r="E171" s="73" t="e">
        <f t="shared" si="16"/>
        <v>#VALUE!</v>
      </c>
      <c r="F171" s="6" t="e">
        <f t="shared" si="17"/>
        <v>#VALUE!</v>
      </c>
      <c r="G171" s="2" t="e">
        <f t="shared" si="15"/>
        <v>#VALUE!</v>
      </c>
      <c r="J171" s="2" t="e">
        <f t="shared" si="19"/>
        <v>#VALUE!</v>
      </c>
      <c r="K171" s="2" t="e">
        <f t="shared" si="20"/>
        <v>#VALUE!</v>
      </c>
    </row>
    <row r="172" spans="2:11" x14ac:dyDescent="0.25">
      <c r="B172">
        <v>161</v>
      </c>
      <c r="C172" s="2" t="e">
        <f t="shared" si="18"/>
        <v>#VALUE!</v>
      </c>
      <c r="D172" s="2" t="e">
        <f t="shared" si="14"/>
        <v>#VALUE!</v>
      </c>
      <c r="E172" s="73" t="e">
        <f t="shared" si="16"/>
        <v>#VALUE!</v>
      </c>
      <c r="F172" s="6" t="e">
        <f t="shared" si="17"/>
        <v>#VALUE!</v>
      </c>
      <c r="G172" s="2" t="e">
        <f t="shared" si="15"/>
        <v>#VALUE!</v>
      </c>
      <c r="J172" s="2" t="e">
        <f t="shared" si="19"/>
        <v>#VALUE!</v>
      </c>
      <c r="K172" s="2" t="e">
        <f t="shared" si="20"/>
        <v>#VALUE!</v>
      </c>
    </row>
    <row r="173" spans="2:11" x14ac:dyDescent="0.25">
      <c r="B173">
        <v>162</v>
      </c>
      <c r="C173" s="2" t="e">
        <f t="shared" si="18"/>
        <v>#VALUE!</v>
      </c>
      <c r="D173" s="2" t="e">
        <f t="shared" si="14"/>
        <v>#VALUE!</v>
      </c>
      <c r="E173" s="73" t="e">
        <f t="shared" si="16"/>
        <v>#VALUE!</v>
      </c>
      <c r="F173" s="6" t="e">
        <f t="shared" si="17"/>
        <v>#VALUE!</v>
      </c>
      <c r="G173" s="2" t="e">
        <f t="shared" si="15"/>
        <v>#VALUE!</v>
      </c>
      <c r="J173" s="2" t="e">
        <f t="shared" si="19"/>
        <v>#VALUE!</v>
      </c>
      <c r="K173" s="2" t="e">
        <f t="shared" si="20"/>
        <v>#VALUE!</v>
      </c>
    </row>
    <row r="174" spans="2:11" x14ac:dyDescent="0.25">
      <c r="B174">
        <v>163</v>
      </c>
      <c r="C174" s="2" t="e">
        <f t="shared" si="18"/>
        <v>#VALUE!</v>
      </c>
      <c r="D174" s="2" t="e">
        <f t="shared" si="14"/>
        <v>#VALUE!</v>
      </c>
      <c r="E174" s="73" t="e">
        <f t="shared" si="16"/>
        <v>#VALUE!</v>
      </c>
      <c r="F174" s="6" t="e">
        <f t="shared" si="17"/>
        <v>#VALUE!</v>
      </c>
      <c r="G174" s="2" t="e">
        <f t="shared" si="15"/>
        <v>#VALUE!</v>
      </c>
      <c r="J174" s="2" t="e">
        <f t="shared" si="19"/>
        <v>#VALUE!</v>
      </c>
      <c r="K174" s="2" t="e">
        <f t="shared" si="20"/>
        <v>#VALUE!</v>
      </c>
    </row>
    <row r="175" spans="2:11" x14ac:dyDescent="0.25">
      <c r="B175">
        <v>164</v>
      </c>
      <c r="C175" s="2" t="e">
        <f t="shared" si="18"/>
        <v>#VALUE!</v>
      </c>
      <c r="D175" s="2" t="e">
        <f t="shared" si="14"/>
        <v>#VALUE!</v>
      </c>
      <c r="E175" s="73" t="e">
        <f t="shared" si="16"/>
        <v>#VALUE!</v>
      </c>
      <c r="F175" s="6" t="e">
        <f t="shared" si="17"/>
        <v>#VALUE!</v>
      </c>
      <c r="G175" s="2" t="e">
        <f t="shared" si="15"/>
        <v>#VALUE!</v>
      </c>
      <c r="J175" s="2" t="e">
        <f t="shared" si="19"/>
        <v>#VALUE!</v>
      </c>
      <c r="K175" s="2" t="e">
        <f t="shared" si="20"/>
        <v>#VALUE!</v>
      </c>
    </row>
    <row r="176" spans="2:11" x14ac:dyDescent="0.25">
      <c r="B176">
        <v>165</v>
      </c>
      <c r="C176" s="2" t="e">
        <f t="shared" si="18"/>
        <v>#VALUE!</v>
      </c>
      <c r="D176" s="2" t="e">
        <f t="shared" si="14"/>
        <v>#VALUE!</v>
      </c>
      <c r="E176" s="73" t="e">
        <f t="shared" si="16"/>
        <v>#VALUE!</v>
      </c>
      <c r="F176" s="6" t="e">
        <f t="shared" si="17"/>
        <v>#VALUE!</v>
      </c>
      <c r="G176" s="2" t="e">
        <f t="shared" si="15"/>
        <v>#VALUE!</v>
      </c>
      <c r="J176" s="2" t="e">
        <f t="shared" si="19"/>
        <v>#VALUE!</v>
      </c>
      <c r="K176" s="2" t="e">
        <f t="shared" si="20"/>
        <v>#VALUE!</v>
      </c>
    </row>
    <row r="177" spans="2:11" x14ac:dyDescent="0.25">
      <c r="B177">
        <v>166</v>
      </c>
      <c r="C177" s="2" t="e">
        <f t="shared" si="18"/>
        <v>#VALUE!</v>
      </c>
      <c r="D177" s="2" t="e">
        <f t="shared" si="14"/>
        <v>#VALUE!</v>
      </c>
      <c r="E177" s="73" t="e">
        <f t="shared" si="16"/>
        <v>#VALUE!</v>
      </c>
      <c r="F177" s="6" t="e">
        <f t="shared" si="17"/>
        <v>#VALUE!</v>
      </c>
      <c r="G177" s="2" t="e">
        <f t="shared" si="15"/>
        <v>#VALUE!</v>
      </c>
      <c r="J177" s="2" t="e">
        <f t="shared" si="19"/>
        <v>#VALUE!</v>
      </c>
      <c r="K177" s="2" t="e">
        <f t="shared" si="20"/>
        <v>#VALUE!</v>
      </c>
    </row>
    <row r="178" spans="2:11" x14ac:dyDescent="0.25">
      <c r="B178">
        <v>167</v>
      </c>
      <c r="C178" s="2" t="e">
        <f t="shared" si="18"/>
        <v>#VALUE!</v>
      </c>
      <c r="D178" s="2" t="e">
        <f t="shared" si="14"/>
        <v>#VALUE!</v>
      </c>
      <c r="E178" s="73" t="e">
        <f t="shared" si="16"/>
        <v>#VALUE!</v>
      </c>
      <c r="F178" s="6" t="e">
        <f t="shared" si="17"/>
        <v>#VALUE!</v>
      </c>
      <c r="G178" s="2" t="e">
        <f t="shared" si="15"/>
        <v>#VALUE!</v>
      </c>
      <c r="J178" s="2" t="e">
        <f t="shared" si="19"/>
        <v>#VALUE!</v>
      </c>
      <c r="K178" s="2" t="e">
        <f t="shared" si="20"/>
        <v>#VALUE!</v>
      </c>
    </row>
    <row r="179" spans="2:11" x14ac:dyDescent="0.25">
      <c r="B179">
        <v>168</v>
      </c>
      <c r="C179" s="2" t="e">
        <f t="shared" si="18"/>
        <v>#VALUE!</v>
      </c>
      <c r="D179" s="2" t="e">
        <f t="shared" si="14"/>
        <v>#VALUE!</v>
      </c>
      <c r="E179" s="73" t="e">
        <f t="shared" si="16"/>
        <v>#VALUE!</v>
      </c>
      <c r="F179" s="6" t="e">
        <f t="shared" si="17"/>
        <v>#VALUE!</v>
      </c>
      <c r="G179" s="2" t="e">
        <f t="shared" si="15"/>
        <v>#VALUE!</v>
      </c>
      <c r="J179" s="2" t="e">
        <f t="shared" si="19"/>
        <v>#VALUE!</v>
      </c>
      <c r="K179" s="2" t="e">
        <f t="shared" si="20"/>
        <v>#VALUE!</v>
      </c>
    </row>
    <row r="180" spans="2:11" x14ac:dyDescent="0.25">
      <c r="B180">
        <v>169</v>
      </c>
      <c r="C180" s="2" t="e">
        <f t="shared" si="18"/>
        <v>#VALUE!</v>
      </c>
      <c r="D180" s="2" t="e">
        <f t="shared" si="14"/>
        <v>#VALUE!</v>
      </c>
      <c r="E180" s="73" t="e">
        <f t="shared" si="16"/>
        <v>#VALUE!</v>
      </c>
      <c r="F180" s="6" t="e">
        <f t="shared" si="17"/>
        <v>#VALUE!</v>
      </c>
      <c r="G180" s="2" t="e">
        <f t="shared" si="15"/>
        <v>#VALUE!</v>
      </c>
      <c r="J180" s="2" t="e">
        <f t="shared" si="19"/>
        <v>#VALUE!</v>
      </c>
      <c r="K180" s="2" t="e">
        <f t="shared" si="20"/>
        <v>#VALUE!</v>
      </c>
    </row>
    <row r="181" spans="2:11" x14ac:dyDescent="0.25">
      <c r="B181">
        <v>170</v>
      </c>
      <c r="C181" s="2" t="e">
        <f t="shared" si="18"/>
        <v>#VALUE!</v>
      </c>
      <c r="D181" s="2" t="e">
        <f t="shared" si="14"/>
        <v>#VALUE!</v>
      </c>
      <c r="E181" s="73" t="e">
        <f t="shared" si="16"/>
        <v>#VALUE!</v>
      </c>
      <c r="F181" s="6" t="e">
        <f t="shared" si="17"/>
        <v>#VALUE!</v>
      </c>
      <c r="G181" s="2" t="e">
        <f t="shared" si="15"/>
        <v>#VALUE!</v>
      </c>
      <c r="J181" s="2" t="e">
        <f t="shared" si="19"/>
        <v>#VALUE!</v>
      </c>
      <c r="K181" s="2" t="e">
        <f t="shared" si="20"/>
        <v>#VALUE!</v>
      </c>
    </row>
    <row r="182" spans="2:11" x14ac:dyDescent="0.25">
      <c r="B182">
        <v>171</v>
      </c>
      <c r="C182" s="2" t="e">
        <f t="shared" si="18"/>
        <v>#VALUE!</v>
      </c>
      <c r="D182" s="2" t="e">
        <f t="shared" si="14"/>
        <v>#VALUE!</v>
      </c>
      <c r="E182" s="73" t="e">
        <f t="shared" si="16"/>
        <v>#VALUE!</v>
      </c>
      <c r="F182" s="6" t="e">
        <f t="shared" si="17"/>
        <v>#VALUE!</v>
      </c>
      <c r="G182" s="2" t="e">
        <f t="shared" si="15"/>
        <v>#VALUE!</v>
      </c>
      <c r="J182" s="2" t="e">
        <f t="shared" si="19"/>
        <v>#VALUE!</v>
      </c>
      <c r="K182" s="2" t="e">
        <f t="shared" si="20"/>
        <v>#VALUE!</v>
      </c>
    </row>
    <row r="183" spans="2:11" x14ac:dyDescent="0.25">
      <c r="B183">
        <v>172</v>
      </c>
      <c r="C183" s="2" t="e">
        <f t="shared" si="18"/>
        <v>#VALUE!</v>
      </c>
      <c r="D183" s="2" t="e">
        <f t="shared" si="14"/>
        <v>#VALUE!</v>
      </c>
      <c r="E183" s="73" t="e">
        <f t="shared" si="16"/>
        <v>#VALUE!</v>
      </c>
      <c r="F183" s="6" t="e">
        <f t="shared" si="17"/>
        <v>#VALUE!</v>
      </c>
      <c r="G183" s="2" t="e">
        <f t="shared" si="15"/>
        <v>#VALUE!</v>
      </c>
      <c r="J183" s="2" t="e">
        <f t="shared" si="19"/>
        <v>#VALUE!</v>
      </c>
      <c r="K183" s="2" t="e">
        <f t="shared" si="20"/>
        <v>#VALUE!</v>
      </c>
    </row>
    <row r="184" spans="2:11" x14ac:dyDescent="0.25">
      <c r="B184">
        <v>173</v>
      </c>
      <c r="C184" s="2" t="e">
        <f t="shared" si="18"/>
        <v>#VALUE!</v>
      </c>
      <c r="D184" s="2" t="e">
        <f t="shared" si="14"/>
        <v>#VALUE!</v>
      </c>
      <c r="E184" s="73" t="e">
        <f t="shared" si="16"/>
        <v>#VALUE!</v>
      </c>
      <c r="F184" s="6" t="e">
        <f t="shared" si="17"/>
        <v>#VALUE!</v>
      </c>
      <c r="G184" s="2" t="e">
        <f t="shared" si="15"/>
        <v>#VALUE!</v>
      </c>
      <c r="J184" s="2" t="e">
        <f t="shared" si="19"/>
        <v>#VALUE!</v>
      </c>
      <c r="K184" s="2" t="e">
        <f t="shared" si="20"/>
        <v>#VALUE!</v>
      </c>
    </row>
    <row r="185" spans="2:11" x14ac:dyDescent="0.25">
      <c r="B185">
        <v>174</v>
      </c>
      <c r="C185" s="2" t="e">
        <f t="shared" si="18"/>
        <v>#VALUE!</v>
      </c>
      <c r="D185" s="2" t="e">
        <f t="shared" si="14"/>
        <v>#VALUE!</v>
      </c>
      <c r="E185" s="73" t="e">
        <f t="shared" si="16"/>
        <v>#VALUE!</v>
      </c>
      <c r="F185" s="6" t="e">
        <f t="shared" si="17"/>
        <v>#VALUE!</v>
      </c>
      <c r="G185" s="2" t="e">
        <f t="shared" si="15"/>
        <v>#VALUE!</v>
      </c>
      <c r="J185" s="2" t="e">
        <f t="shared" si="19"/>
        <v>#VALUE!</v>
      </c>
      <c r="K185" s="2" t="e">
        <f t="shared" si="20"/>
        <v>#VALUE!</v>
      </c>
    </row>
    <row r="186" spans="2:11" x14ac:dyDescent="0.25">
      <c r="B186">
        <v>175</v>
      </c>
      <c r="C186" s="2" t="e">
        <f t="shared" si="18"/>
        <v>#VALUE!</v>
      </c>
      <c r="D186" s="2" t="e">
        <f t="shared" si="14"/>
        <v>#VALUE!</v>
      </c>
      <c r="E186" s="73" t="e">
        <f t="shared" si="16"/>
        <v>#VALUE!</v>
      </c>
      <c r="F186" s="6" t="e">
        <f t="shared" si="17"/>
        <v>#VALUE!</v>
      </c>
      <c r="G186" s="2" t="e">
        <f t="shared" si="15"/>
        <v>#VALUE!</v>
      </c>
      <c r="J186" s="2" t="e">
        <f t="shared" si="19"/>
        <v>#VALUE!</v>
      </c>
      <c r="K186" s="2" t="e">
        <f t="shared" si="20"/>
        <v>#VALUE!</v>
      </c>
    </row>
    <row r="187" spans="2:11" x14ac:dyDescent="0.25">
      <c r="B187">
        <v>176</v>
      </c>
      <c r="C187" s="2" t="e">
        <f t="shared" si="18"/>
        <v>#VALUE!</v>
      </c>
      <c r="D187" s="2" t="e">
        <f t="shared" si="14"/>
        <v>#VALUE!</v>
      </c>
      <c r="E187" s="73" t="e">
        <f t="shared" si="16"/>
        <v>#VALUE!</v>
      </c>
      <c r="F187" s="6" t="e">
        <f t="shared" si="17"/>
        <v>#VALUE!</v>
      </c>
      <c r="G187" s="2" t="e">
        <f t="shared" si="15"/>
        <v>#VALUE!</v>
      </c>
      <c r="J187" s="2" t="e">
        <f t="shared" si="19"/>
        <v>#VALUE!</v>
      </c>
      <c r="K187" s="2" t="e">
        <f t="shared" si="20"/>
        <v>#VALUE!</v>
      </c>
    </row>
    <row r="188" spans="2:11" x14ac:dyDescent="0.25">
      <c r="B188">
        <v>177</v>
      </c>
      <c r="C188" s="2" t="e">
        <f t="shared" si="18"/>
        <v>#VALUE!</v>
      </c>
      <c r="D188" s="2" t="e">
        <f t="shared" si="14"/>
        <v>#VALUE!</v>
      </c>
      <c r="E188" s="73" t="e">
        <f t="shared" si="16"/>
        <v>#VALUE!</v>
      </c>
      <c r="F188" s="6" t="e">
        <f t="shared" si="17"/>
        <v>#VALUE!</v>
      </c>
      <c r="G188" s="2" t="e">
        <f t="shared" si="15"/>
        <v>#VALUE!</v>
      </c>
      <c r="J188" s="2" t="e">
        <f t="shared" si="19"/>
        <v>#VALUE!</v>
      </c>
      <c r="K188" s="2" t="e">
        <f t="shared" si="20"/>
        <v>#VALUE!</v>
      </c>
    </row>
    <row r="189" spans="2:11" x14ac:dyDescent="0.25">
      <c r="B189">
        <v>178</v>
      </c>
      <c r="C189" s="2" t="e">
        <f t="shared" si="18"/>
        <v>#VALUE!</v>
      </c>
      <c r="D189" s="2" t="e">
        <f t="shared" si="14"/>
        <v>#VALUE!</v>
      </c>
      <c r="E189" s="73" t="e">
        <f t="shared" si="16"/>
        <v>#VALUE!</v>
      </c>
      <c r="F189" s="6" t="e">
        <f t="shared" si="17"/>
        <v>#VALUE!</v>
      </c>
      <c r="G189" s="2" t="e">
        <f t="shared" si="15"/>
        <v>#VALUE!</v>
      </c>
      <c r="J189" s="2" t="e">
        <f t="shared" si="19"/>
        <v>#VALUE!</v>
      </c>
      <c r="K189" s="2" t="e">
        <f t="shared" si="20"/>
        <v>#VALUE!</v>
      </c>
    </row>
    <row r="190" spans="2:11" x14ac:dyDescent="0.25">
      <c r="B190">
        <v>179</v>
      </c>
      <c r="C190" s="2" t="e">
        <f t="shared" si="18"/>
        <v>#VALUE!</v>
      </c>
      <c r="D190" s="2" t="e">
        <f t="shared" si="14"/>
        <v>#VALUE!</v>
      </c>
      <c r="E190" s="73" t="e">
        <f t="shared" si="16"/>
        <v>#VALUE!</v>
      </c>
      <c r="F190" s="6" t="e">
        <f t="shared" si="17"/>
        <v>#VALUE!</v>
      </c>
      <c r="G190" s="2" t="e">
        <f t="shared" si="15"/>
        <v>#VALUE!</v>
      </c>
      <c r="J190" s="2" t="e">
        <f t="shared" si="19"/>
        <v>#VALUE!</v>
      </c>
      <c r="K190" s="2" t="e">
        <f t="shared" si="20"/>
        <v>#VALUE!</v>
      </c>
    </row>
    <row r="191" spans="2:11" x14ac:dyDescent="0.25">
      <c r="B191">
        <v>180</v>
      </c>
      <c r="C191" s="2" t="e">
        <f t="shared" si="18"/>
        <v>#VALUE!</v>
      </c>
      <c r="D191" s="2" t="e">
        <f t="shared" si="14"/>
        <v>#VALUE!</v>
      </c>
      <c r="E191" s="73" t="e">
        <f t="shared" si="16"/>
        <v>#VALUE!</v>
      </c>
      <c r="F191" s="6" t="e">
        <f t="shared" si="17"/>
        <v>#VALUE!</v>
      </c>
      <c r="G191" s="2" t="e">
        <f t="shared" si="15"/>
        <v>#VALUE!</v>
      </c>
      <c r="J191" s="2" t="e">
        <f t="shared" si="19"/>
        <v>#VALUE!</v>
      </c>
      <c r="K191" s="2" t="e">
        <f t="shared" si="20"/>
        <v>#VALUE!</v>
      </c>
    </row>
    <row r="192" spans="2:11" x14ac:dyDescent="0.25">
      <c r="B192">
        <v>181</v>
      </c>
      <c r="C192" s="2" t="e">
        <f t="shared" si="18"/>
        <v>#VALUE!</v>
      </c>
      <c r="D192" s="2" t="e">
        <f t="shared" si="14"/>
        <v>#VALUE!</v>
      </c>
      <c r="E192" s="73" t="e">
        <f t="shared" si="16"/>
        <v>#VALUE!</v>
      </c>
      <c r="F192" s="6" t="e">
        <f t="shared" si="17"/>
        <v>#VALUE!</v>
      </c>
      <c r="G192" s="2" t="e">
        <f t="shared" si="15"/>
        <v>#VALUE!</v>
      </c>
      <c r="J192" s="2" t="e">
        <f t="shared" si="19"/>
        <v>#VALUE!</v>
      </c>
      <c r="K192" s="2" t="e">
        <f t="shared" si="20"/>
        <v>#VALUE!</v>
      </c>
    </row>
    <row r="193" spans="2:11" x14ac:dyDescent="0.25">
      <c r="B193">
        <v>182</v>
      </c>
      <c r="C193" s="2" t="e">
        <f t="shared" si="18"/>
        <v>#VALUE!</v>
      </c>
      <c r="D193" s="2" t="e">
        <f t="shared" si="14"/>
        <v>#VALUE!</v>
      </c>
      <c r="E193" s="73" t="e">
        <f t="shared" si="16"/>
        <v>#VALUE!</v>
      </c>
      <c r="F193" s="6" t="e">
        <f t="shared" si="17"/>
        <v>#VALUE!</v>
      </c>
      <c r="G193" s="2" t="e">
        <f t="shared" si="15"/>
        <v>#VALUE!</v>
      </c>
      <c r="J193" s="2" t="e">
        <f t="shared" si="19"/>
        <v>#VALUE!</v>
      </c>
      <c r="K193" s="2" t="e">
        <f t="shared" si="20"/>
        <v>#VALUE!</v>
      </c>
    </row>
    <row r="194" spans="2:11" x14ac:dyDescent="0.25">
      <c r="B194">
        <v>183</v>
      </c>
      <c r="C194" s="2" t="e">
        <f t="shared" si="18"/>
        <v>#VALUE!</v>
      </c>
      <c r="D194" s="2" t="e">
        <f t="shared" si="14"/>
        <v>#VALUE!</v>
      </c>
      <c r="E194" s="73" t="e">
        <f t="shared" si="16"/>
        <v>#VALUE!</v>
      </c>
      <c r="F194" s="6" t="e">
        <f t="shared" si="17"/>
        <v>#VALUE!</v>
      </c>
      <c r="G194" s="2" t="e">
        <f t="shared" si="15"/>
        <v>#VALUE!</v>
      </c>
      <c r="J194" s="2" t="e">
        <f t="shared" si="19"/>
        <v>#VALUE!</v>
      </c>
      <c r="K194" s="2" t="e">
        <f t="shared" si="20"/>
        <v>#VALUE!</v>
      </c>
    </row>
    <row r="195" spans="2:11" x14ac:dyDescent="0.25">
      <c r="B195">
        <v>184</v>
      </c>
      <c r="C195" s="2" t="e">
        <f t="shared" si="18"/>
        <v>#VALUE!</v>
      </c>
      <c r="D195" s="2" t="e">
        <f t="shared" si="14"/>
        <v>#VALUE!</v>
      </c>
      <c r="E195" s="73" t="e">
        <f t="shared" si="16"/>
        <v>#VALUE!</v>
      </c>
      <c r="F195" s="6" t="e">
        <f t="shared" si="17"/>
        <v>#VALUE!</v>
      </c>
      <c r="G195" s="2" t="e">
        <f t="shared" si="15"/>
        <v>#VALUE!</v>
      </c>
      <c r="J195" s="2" t="e">
        <f t="shared" si="19"/>
        <v>#VALUE!</v>
      </c>
      <c r="K195" s="2" t="e">
        <f t="shared" si="20"/>
        <v>#VALUE!</v>
      </c>
    </row>
    <row r="196" spans="2:11" x14ac:dyDescent="0.25">
      <c r="B196">
        <v>185</v>
      </c>
      <c r="C196" s="2" t="e">
        <f t="shared" si="18"/>
        <v>#VALUE!</v>
      </c>
      <c r="D196" s="2" t="e">
        <f t="shared" si="14"/>
        <v>#VALUE!</v>
      </c>
      <c r="E196" s="73" t="e">
        <f t="shared" si="16"/>
        <v>#VALUE!</v>
      </c>
      <c r="F196" s="6" t="e">
        <f t="shared" si="17"/>
        <v>#VALUE!</v>
      </c>
      <c r="G196" s="2" t="e">
        <f t="shared" si="15"/>
        <v>#VALUE!</v>
      </c>
      <c r="J196" s="2" t="e">
        <f t="shared" si="19"/>
        <v>#VALUE!</v>
      </c>
      <c r="K196" s="2" t="e">
        <f t="shared" si="20"/>
        <v>#VALUE!</v>
      </c>
    </row>
    <row r="197" spans="2:11" x14ac:dyDescent="0.25">
      <c r="B197">
        <v>186</v>
      </c>
      <c r="C197" s="2" t="e">
        <f t="shared" si="18"/>
        <v>#VALUE!</v>
      </c>
      <c r="D197" s="2" t="e">
        <f t="shared" si="14"/>
        <v>#VALUE!</v>
      </c>
      <c r="E197" s="73" t="e">
        <f t="shared" si="16"/>
        <v>#VALUE!</v>
      </c>
      <c r="F197" s="6" t="e">
        <f t="shared" si="17"/>
        <v>#VALUE!</v>
      </c>
      <c r="G197" s="2" t="e">
        <f t="shared" si="15"/>
        <v>#VALUE!</v>
      </c>
      <c r="J197" s="2" t="e">
        <f t="shared" si="19"/>
        <v>#VALUE!</v>
      </c>
      <c r="K197" s="2" t="e">
        <f t="shared" si="20"/>
        <v>#VALUE!</v>
      </c>
    </row>
    <row r="198" spans="2:11" x14ac:dyDescent="0.25">
      <c r="B198">
        <v>187</v>
      </c>
      <c r="C198" s="2" t="e">
        <f t="shared" si="18"/>
        <v>#VALUE!</v>
      </c>
      <c r="D198" s="2" t="e">
        <f t="shared" si="14"/>
        <v>#VALUE!</v>
      </c>
      <c r="E198" s="73" t="e">
        <f t="shared" si="16"/>
        <v>#VALUE!</v>
      </c>
      <c r="F198" s="6" t="e">
        <f t="shared" si="17"/>
        <v>#VALUE!</v>
      </c>
      <c r="G198" s="2" t="e">
        <f t="shared" si="15"/>
        <v>#VALUE!</v>
      </c>
      <c r="J198" s="2" t="e">
        <f t="shared" si="19"/>
        <v>#VALUE!</v>
      </c>
      <c r="K198" s="2" t="e">
        <f t="shared" si="20"/>
        <v>#VALUE!</v>
      </c>
    </row>
    <row r="199" spans="2:11" x14ac:dyDescent="0.25">
      <c r="B199">
        <v>188</v>
      </c>
      <c r="C199" s="2" t="e">
        <f t="shared" si="18"/>
        <v>#VALUE!</v>
      </c>
      <c r="D199" s="2" t="e">
        <f t="shared" si="14"/>
        <v>#VALUE!</v>
      </c>
      <c r="E199" s="73" t="e">
        <f t="shared" si="16"/>
        <v>#VALUE!</v>
      </c>
      <c r="F199" s="6" t="e">
        <f t="shared" si="17"/>
        <v>#VALUE!</v>
      </c>
      <c r="G199" s="2" t="e">
        <f t="shared" si="15"/>
        <v>#VALUE!</v>
      </c>
      <c r="J199" s="2" t="e">
        <f t="shared" si="19"/>
        <v>#VALUE!</v>
      </c>
      <c r="K199" s="2" t="e">
        <f t="shared" si="20"/>
        <v>#VALUE!</v>
      </c>
    </row>
    <row r="200" spans="2:11" x14ac:dyDescent="0.25">
      <c r="B200">
        <v>189</v>
      </c>
      <c r="C200" s="2" t="e">
        <f t="shared" si="18"/>
        <v>#VALUE!</v>
      </c>
      <c r="D200" s="2" t="e">
        <f t="shared" si="14"/>
        <v>#VALUE!</v>
      </c>
      <c r="E200" s="73" t="e">
        <f t="shared" si="16"/>
        <v>#VALUE!</v>
      </c>
      <c r="F200" s="6" t="e">
        <f t="shared" si="17"/>
        <v>#VALUE!</v>
      </c>
      <c r="G200" s="2" t="e">
        <f t="shared" si="15"/>
        <v>#VALUE!</v>
      </c>
      <c r="J200" s="2" t="e">
        <f t="shared" si="19"/>
        <v>#VALUE!</v>
      </c>
      <c r="K200" s="2" t="e">
        <f t="shared" si="20"/>
        <v>#VALUE!</v>
      </c>
    </row>
    <row r="201" spans="2:11" x14ac:dyDescent="0.25">
      <c r="B201">
        <v>190</v>
      </c>
      <c r="C201" s="2" t="e">
        <f t="shared" si="18"/>
        <v>#VALUE!</v>
      </c>
      <c r="D201" s="2" t="e">
        <f t="shared" si="14"/>
        <v>#VALUE!</v>
      </c>
      <c r="E201" s="73" t="e">
        <f t="shared" si="16"/>
        <v>#VALUE!</v>
      </c>
      <c r="F201" s="6" t="e">
        <f t="shared" si="17"/>
        <v>#VALUE!</v>
      </c>
      <c r="G201" s="2" t="e">
        <f t="shared" si="15"/>
        <v>#VALUE!</v>
      </c>
      <c r="J201" s="2" t="e">
        <f t="shared" si="19"/>
        <v>#VALUE!</v>
      </c>
      <c r="K201" s="2" t="e">
        <f t="shared" si="20"/>
        <v>#VALUE!</v>
      </c>
    </row>
    <row r="202" spans="2:11" x14ac:dyDescent="0.25">
      <c r="B202">
        <v>191</v>
      </c>
      <c r="C202" s="2" t="e">
        <f t="shared" si="18"/>
        <v>#VALUE!</v>
      </c>
      <c r="D202" s="2" t="e">
        <f t="shared" si="14"/>
        <v>#VALUE!</v>
      </c>
      <c r="E202" s="73" t="e">
        <f t="shared" si="16"/>
        <v>#VALUE!</v>
      </c>
      <c r="F202" s="6" t="e">
        <f t="shared" si="17"/>
        <v>#VALUE!</v>
      </c>
      <c r="G202" s="2" t="e">
        <f t="shared" si="15"/>
        <v>#VALUE!</v>
      </c>
      <c r="J202" s="2" t="e">
        <f t="shared" si="19"/>
        <v>#VALUE!</v>
      </c>
      <c r="K202" s="2" t="e">
        <f t="shared" si="20"/>
        <v>#VALUE!</v>
      </c>
    </row>
    <row r="203" spans="2:11" x14ac:dyDescent="0.25">
      <c r="B203">
        <v>192</v>
      </c>
      <c r="C203" s="2" t="e">
        <f t="shared" si="18"/>
        <v>#VALUE!</v>
      </c>
      <c r="D203" s="2" t="e">
        <f t="shared" si="14"/>
        <v>#VALUE!</v>
      </c>
      <c r="E203" s="73" t="e">
        <f t="shared" si="16"/>
        <v>#VALUE!</v>
      </c>
      <c r="F203" s="6" t="e">
        <f t="shared" si="17"/>
        <v>#VALUE!</v>
      </c>
      <c r="G203" s="2" t="e">
        <f t="shared" si="15"/>
        <v>#VALUE!</v>
      </c>
      <c r="J203" s="2" t="e">
        <f t="shared" si="19"/>
        <v>#VALUE!</v>
      </c>
      <c r="K203" s="2" t="e">
        <f t="shared" si="20"/>
        <v>#VALUE!</v>
      </c>
    </row>
    <row r="204" spans="2:11" x14ac:dyDescent="0.25">
      <c r="B204">
        <v>193</v>
      </c>
      <c r="C204" s="2" t="e">
        <f t="shared" si="18"/>
        <v>#VALUE!</v>
      </c>
      <c r="D204" s="2" t="e">
        <f t="shared" ref="D204:D267" si="21">$C204*(($G$4/100)/$G$5)</f>
        <v>#VALUE!</v>
      </c>
      <c r="E204" s="73" t="e">
        <f t="shared" si="16"/>
        <v>#VALUE!</v>
      </c>
      <c r="F204" s="6" t="e">
        <f t="shared" si="17"/>
        <v>#VALUE!</v>
      </c>
      <c r="G204" s="2" t="e">
        <f t="shared" ref="G204:G267" si="22">F204+E204</f>
        <v>#VALUE!</v>
      </c>
      <c r="J204" s="2" t="e">
        <f t="shared" si="19"/>
        <v>#VALUE!</v>
      </c>
      <c r="K204" s="2" t="e">
        <f t="shared" si="20"/>
        <v>#VALUE!</v>
      </c>
    </row>
    <row r="205" spans="2:11" x14ac:dyDescent="0.25">
      <c r="B205">
        <v>194</v>
      </c>
      <c r="C205" s="2" t="e">
        <f t="shared" si="18"/>
        <v>#VALUE!</v>
      </c>
      <c r="D205" s="2" t="e">
        <f t="shared" si="21"/>
        <v>#VALUE!</v>
      </c>
      <c r="E205" s="73" t="e">
        <f t="shared" ref="E205:E268" si="23">IF(C205&gt;1, ($D205*(1-$G$8/100))-$N$19, "0.00")</f>
        <v>#VALUE!</v>
      </c>
      <c r="F205" s="6" t="e">
        <f t="shared" ref="F205:F268" si="24">IF(ROUND(D205, 2)=0,0,$D$4-D205)</f>
        <v>#VALUE!</v>
      </c>
      <c r="G205" s="2" t="e">
        <f t="shared" si="22"/>
        <v>#VALUE!</v>
      </c>
      <c r="J205" s="2" t="e">
        <f t="shared" si="19"/>
        <v>#VALUE!</v>
      </c>
      <c r="K205" s="2" t="e">
        <f t="shared" si="20"/>
        <v>#VALUE!</v>
      </c>
    </row>
    <row r="206" spans="2:11" x14ac:dyDescent="0.25">
      <c r="B206">
        <v>195</v>
      </c>
      <c r="C206" s="2" t="e">
        <f t="shared" ref="C206:C269" si="25">C205-F205</f>
        <v>#VALUE!</v>
      </c>
      <c r="D206" s="2" t="e">
        <f t="shared" si="21"/>
        <v>#VALUE!</v>
      </c>
      <c r="E206" s="73" t="e">
        <f t="shared" si="23"/>
        <v>#VALUE!</v>
      </c>
      <c r="F206" s="6" t="e">
        <f t="shared" si="24"/>
        <v>#VALUE!</v>
      </c>
      <c r="G206" s="2" t="e">
        <f t="shared" si="22"/>
        <v>#VALUE!</v>
      </c>
      <c r="J206" s="2" t="e">
        <f t="shared" ref="J206:J269" si="26">J205+D206</f>
        <v>#VALUE!</v>
      </c>
      <c r="K206" s="2" t="e">
        <f t="shared" ref="K206:K269" si="27">K205+E206</f>
        <v>#VALUE!</v>
      </c>
    </row>
    <row r="207" spans="2:11" x14ac:dyDescent="0.25">
      <c r="B207">
        <v>196</v>
      </c>
      <c r="C207" s="2" t="e">
        <f t="shared" si="25"/>
        <v>#VALUE!</v>
      </c>
      <c r="D207" s="2" t="e">
        <f t="shared" si="21"/>
        <v>#VALUE!</v>
      </c>
      <c r="E207" s="73" t="e">
        <f t="shared" si="23"/>
        <v>#VALUE!</v>
      </c>
      <c r="F207" s="6" t="e">
        <f t="shared" si="24"/>
        <v>#VALUE!</v>
      </c>
      <c r="G207" s="2" t="e">
        <f t="shared" si="22"/>
        <v>#VALUE!</v>
      </c>
      <c r="J207" s="2" t="e">
        <f t="shared" si="26"/>
        <v>#VALUE!</v>
      </c>
      <c r="K207" s="2" t="e">
        <f t="shared" si="27"/>
        <v>#VALUE!</v>
      </c>
    </row>
    <row r="208" spans="2:11" x14ac:dyDescent="0.25">
      <c r="B208">
        <v>197</v>
      </c>
      <c r="C208" s="2" t="e">
        <f t="shared" si="25"/>
        <v>#VALUE!</v>
      </c>
      <c r="D208" s="2" t="e">
        <f t="shared" si="21"/>
        <v>#VALUE!</v>
      </c>
      <c r="E208" s="73" t="e">
        <f t="shared" si="23"/>
        <v>#VALUE!</v>
      </c>
      <c r="F208" s="6" t="e">
        <f t="shared" si="24"/>
        <v>#VALUE!</v>
      </c>
      <c r="G208" s="2" t="e">
        <f t="shared" si="22"/>
        <v>#VALUE!</v>
      </c>
      <c r="J208" s="2" t="e">
        <f t="shared" si="26"/>
        <v>#VALUE!</v>
      </c>
      <c r="K208" s="2" t="e">
        <f t="shared" si="27"/>
        <v>#VALUE!</v>
      </c>
    </row>
    <row r="209" spans="2:11" x14ac:dyDescent="0.25">
      <c r="B209">
        <v>198</v>
      </c>
      <c r="C209" s="2" t="e">
        <f t="shared" si="25"/>
        <v>#VALUE!</v>
      </c>
      <c r="D209" s="2" t="e">
        <f t="shared" si="21"/>
        <v>#VALUE!</v>
      </c>
      <c r="E209" s="73" t="e">
        <f t="shared" si="23"/>
        <v>#VALUE!</v>
      </c>
      <c r="F209" s="6" t="e">
        <f t="shared" si="24"/>
        <v>#VALUE!</v>
      </c>
      <c r="G209" s="2" t="e">
        <f t="shared" si="22"/>
        <v>#VALUE!</v>
      </c>
      <c r="J209" s="2" t="e">
        <f t="shared" si="26"/>
        <v>#VALUE!</v>
      </c>
      <c r="K209" s="2" t="e">
        <f t="shared" si="27"/>
        <v>#VALUE!</v>
      </c>
    </row>
    <row r="210" spans="2:11" x14ac:dyDescent="0.25">
      <c r="B210">
        <v>199</v>
      </c>
      <c r="C210" s="2" t="e">
        <f t="shared" si="25"/>
        <v>#VALUE!</v>
      </c>
      <c r="D210" s="2" t="e">
        <f t="shared" si="21"/>
        <v>#VALUE!</v>
      </c>
      <c r="E210" s="73" t="e">
        <f t="shared" si="23"/>
        <v>#VALUE!</v>
      </c>
      <c r="F210" s="6" t="e">
        <f t="shared" si="24"/>
        <v>#VALUE!</v>
      </c>
      <c r="G210" s="2" t="e">
        <f t="shared" si="22"/>
        <v>#VALUE!</v>
      </c>
      <c r="J210" s="2" t="e">
        <f t="shared" si="26"/>
        <v>#VALUE!</v>
      </c>
      <c r="K210" s="2" t="e">
        <f t="shared" si="27"/>
        <v>#VALUE!</v>
      </c>
    </row>
    <row r="211" spans="2:11" x14ac:dyDescent="0.25">
      <c r="B211">
        <v>200</v>
      </c>
      <c r="C211" s="2" t="e">
        <f t="shared" si="25"/>
        <v>#VALUE!</v>
      </c>
      <c r="D211" s="2" t="e">
        <f t="shared" si="21"/>
        <v>#VALUE!</v>
      </c>
      <c r="E211" s="73" t="e">
        <f t="shared" si="23"/>
        <v>#VALUE!</v>
      </c>
      <c r="F211" s="6" t="e">
        <f t="shared" si="24"/>
        <v>#VALUE!</v>
      </c>
      <c r="G211" s="2" t="e">
        <f t="shared" si="22"/>
        <v>#VALUE!</v>
      </c>
      <c r="J211" s="2" t="e">
        <f t="shared" si="26"/>
        <v>#VALUE!</v>
      </c>
      <c r="K211" s="2" t="e">
        <f t="shared" si="27"/>
        <v>#VALUE!</v>
      </c>
    </row>
    <row r="212" spans="2:11" x14ac:dyDescent="0.25">
      <c r="B212">
        <v>201</v>
      </c>
      <c r="C212" s="2" t="e">
        <f t="shared" si="25"/>
        <v>#VALUE!</v>
      </c>
      <c r="D212" s="2" t="e">
        <f t="shared" si="21"/>
        <v>#VALUE!</v>
      </c>
      <c r="E212" s="73" t="e">
        <f t="shared" si="23"/>
        <v>#VALUE!</v>
      </c>
      <c r="F212" s="6" t="e">
        <f t="shared" si="24"/>
        <v>#VALUE!</v>
      </c>
      <c r="G212" s="2" t="e">
        <f t="shared" si="22"/>
        <v>#VALUE!</v>
      </c>
      <c r="J212" s="2" t="e">
        <f t="shared" si="26"/>
        <v>#VALUE!</v>
      </c>
      <c r="K212" s="2" t="e">
        <f t="shared" si="27"/>
        <v>#VALUE!</v>
      </c>
    </row>
    <row r="213" spans="2:11" x14ac:dyDescent="0.25">
      <c r="B213">
        <v>202</v>
      </c>
      <c r="C213" s="2" t="e">
        <f t="shared" si="25"/>
        <v>#VALUE!</v>
      </c>
      <c r="D213" s="2" t="e">
        <f t="shared" si="21"/>
        <v>#VALUE!</v>
      </c>
      <c r="E213" s="73" t="e">
        <f t="shared" si="23"/>
        <v>#VALUE!</v>
      </c>
      <c r="F213" s="6" t="e">
        <f t="shared" si="24"/>
        <v>#VALUE!</v>
      </c>
      <c r="G213" s="2" t="e">
        <f t="shared" si="22"/>
        <v>#VALUE!</v>
      </c>
      <c r="J213" s="2" t="e">
        <f t="shared" si="26"/>
        <v>#VALUE!</v>
      </c>
      <c r="K213" s="2" t="e">
        <f t="shared" si="27"/>
        <v>#VALUE!</v>
      </c>
    </row>
    <row r="214" spans="2:11" x14ac:dyDescent="0.25">
      <c r="B214">
        <v>203</v>
      </c>
      <c r="C214" s="2" t="e">
        <f t="shared" si="25"/>
        <v>#VALUE!</v>
      </c>
      <c r="D214" s="2" t="e">
        <f t="shared" si="21"/>
        <v>#VALUE!</v>
      </c>
      <c r="E214" s="73" t="e">
        <f t="shared" si="23"/>
        <v>#VALUE!</v>
      </c>
      <c r="F214" s="6" t="e">
        <f t="shared" si="24"/>
        <v>#VALUE!</v>
      </c>
      <c r="G214" s="2" t="e">
        <f t="shared" si="22"/>
        <v>#VALUE!</v>
      </c>
      <c r="J214" s="2" t="e">
        <f t="shared" si="26"/>
        <v>#VALUE!</v>
      </c>
      <c r="K214" s="2" t="e">
        <f t="shared" si="27"/>
        <v>#VALUE!</v>
      </c>
    </row>
    <row r="215" spans="2:11" x14ac:dyDescent="0.25">
      <c r="B215">
        <v>204</v>
      </c>
      <c r="C215" s="2" t="e">
        <f t="shared" si="25"/>
        <v>#VALUE!</v>
      </c>
      <c r="D215" s="2" t="e">
        <f t="shared" si="21"/>
        <v>#VALUE!</v>
      </c>
      <c r="E215" s="73" t="e">
        <f t="shared" si="23"/>
        <v>#VALUE!</v>
      </c>
      <c r="F215" s="6" t="e">
        <f t="shared" si="24"/>
        <v>#VALUE!</v>
      </c>
      <c r="G215" s="2" t="e">
        <f t="shared" si="22"/>
        <v>#VALUE!</v>
      </c>
      <c r="J215" s="2" t="e">
        <f t="shared" si="26"/>
        <v>#VALUE!</v>
      </c>
      <c r="K215" s="2" t="e">
        <f t="shared" si="27"/>
        <v>#VALUE!</v>
      </c>
    </row>
    <row r="216" spans="2:11" x14ac:dyDescent="0.25">
      <c r="B216">
        <v>205</v>
      </c>
      <c r="C216" s="2" t="e">
        <f t="shared" si="25"/>
        <v>#VALUE!</v>
      </c>
      <c r="D216" s="2" t="e">
        <f t="shared" si="21"/>
        <v>#VALUE!</v>
      </c>
      <c r="E216" s="73" t="e">
        <f t="shared" si="23"/>
        <v>#VALUE!</v>
      </c>
      <c r="F216" s="6" t="e">
        <f t="shared" si="24"/>
        <v>#VALUE!</v>
      </c>
      <c r="G216" s="2" t="e">
        <f t="shared" si="22"/>
        <v>#VALUE!</v>
      </c>
      <c r="J216" s="2" t="e">
        <f t="shared" si="26"/>
        <v>#VALUE!</v>
      </c>
      <c r="K216" s="2" t="e">
        <f t="shared" si="27"/>
        <v>#VALUE!</v>
      </c>
    </row>
    <row r="217" spans="2:11" x14ac:dyDescent="0.25">
      <c r="B217">
        <v>206</v>
      </c>
      <c r="C217" s="2" t="e">
        <f t="shared" si="25"/>
        <v>#VALUE!</v>
      </c>
      <c r="D217" s="2" t="e">
        <f t="shared" si="21"/>
        <v>#VALUE!</v>
      </c>
      <c r="E217" s="73" t="e">
        <f t="shared" si="23"/>
        <v>#VALUE!</v>
      </c>
      <c r="F217" s="6" t="e">
        <f t="shared" si="24"/>
        <v>#VALUE!</v>
      </c>
      <c r="G217" s="2" t="e">
        <f t="shared" si="22"/>
        <v>#VALUE!</v>
      </c>
      <c r="J217" s="2" t="e">
        <f t="shared" si="26"/>
        <v>#VALUE!</v>
      </c>
      <c r="K217" s="2" t="e">
        <f t="shared" si="27"/>
        <v>#VALUE!</v>
      </c>
    </row>
    <row r="218" spans="2:11" x14ac:dyDescent="0.25">
      <c r="B218">
        <v>207</v>
      </c>
      <c r="C218" s="2" t="e">
        <f t="shared" si="25"/>
        <v>#VALUE!</v>
      </c>
      <c r="D218" s="2" t="e">
        <f t="shared" si="21"/>
        <v>#VALUE!</v>
      </c>
      <c r="E218" s="73" t="e">
        <f t="shared" si="23"/>
        <v>#VALUE!</v>
      </c>
      <c r="F218" s="6" t="e">
        <f t="shared" si="24"/>
        <v>#VALUE!</v>
      </c>
      <c r="G218" s="2" t="e">
        <f t="shared" si="22"/>
        <v>#VALUE!</v>
      </c>
      <c r="J218" s="2" t="e">
        <f t="shared" si="26"/>
        <v>#VALUE!</v>
      </c>
      <c r="K218" s="2" t="e">
        <f t="shared" si="27"/>
        <v>#VALUE!</v>
      </c>
    </row>
    <row r="219" spans="2:11" x14ac:dyDescent="0.25">
      <c r="B219">
        <v>208</v>
      </c>
      <c r="C219" s="2" t="e">
        <f t="shared" si="25"/>
        <v>#VALUE!</v>
      </c>
      <c r="D219" s="2" t="e">
        <f t="shared" si="21"/>
        <v>#VALUE!</v>
      </c>
      <c r="E219" s="73" t="e">
        <f t="shared" si="23"/>
        <v>#VALUE!</v>
      </c>
      <c r="F219" s="6" t="e">
        <f t="shared" si="24"/>
        <v>#VALUE!</v>
      </c>
      <c r="G219" s="2" t="e">
        <f t="shared" si="22"/>
        <v>#VALUE!</v>
      </c>
      <c r="J219" s="2" t="e">
        <f t="shared" si="26"/>
        <v>#VALUE!</v>
      </c>
      <c r="K219" s="2" t="e">
        <f t="shared" si="27"/>
        <v>#VALUE!</v>
      </c>
    </row>
    <row r="220" spans="2:11" x14ac:dyDescent="0.25">
      <c r="B220">
        <v>209</v>
      </c>
      <c r="C220" s="2" t="e">
        <f t="shared" si="25"/>
        <v>#VALUE!</v>
      </c>
      <c r="D220" s="2" t="e">
        <f t="shared" si="21"/>
        <v>#VALUE!</v>
      </c>
      <c r="E220" s="73" t="e">
        <f t="shared" si="23"/>
        <v>#VALUE!</v>
      </c>
      <c r="F220" s="6" t="e">
        <f t="shared" si="24"/>
        <v>#VALUE!</v>
      </c>
      <c r="G220" s="2" t="e">
        <f t="shared" si="22"/>
        <v>#VALUE!</v>
      </c>
      <c r="J220" s="2" t="e">
        <f t="shared" si="26"/>
        <v>#VALUE!</v>
      </c>
      <c r="K220" s="2" t="e">
        <f t="shared" si="27"/>
        <v>#VALUE!</v>
      </c>
    </row>
    <row r="221" spans="2:11" x14ac:dyDescent="0.25">
      <c r="B221">
        <v>210</v>
      </c>
      <c r="C221" s="2" t="e">
        <f t="shared" si="25"/>
        <v>#VALUE!</v>
      </c>
      <c r="D221" s="2" t="e">
        <f t="shared" si="21"/>
        <v>#VALUE!</v>
      </c>
      <c r="E221" s="73" t="e">
        <f t="shared" si="23"/>
        <v>#VALUE!</v>
      </c>
      <c r="F221" s="6" t="e">
        <f t="shared" si="24"/>
        <v>#VALUE!</v>
      </c>
      <c r="G221" s="2" t="e">
        <f t="shared" si="22"/>
        <v>#VALUE!</v>
      </c>
      <c r="J221" s="2" t="e">
        <f t="shared" si="26"/>
        <v>#VALUE!</v>
      </c>
      <c r="K221" s="2" t="e">
        <f t="shared" si="27"/>
        <v>#VALUE!</v>
      </c>
    </row>
    <row r="222" spans="2:11" x14ac:dyDescent="0.25">
      <c r="B222">
        <v>211</v>
      </c>
      <c r="C222" s="2" t="e">
        <f t="shared" si="25"/>
        <v>#VALUE!</v>
      </c>
      <c r="D222" s="2" t="e">
        <f t="shared" si="21"/>
        <v>#VALUE!</v>
      </c>
      <c r="E222" s="73" t="e">
        <f t="shared" si="23"/>
        <v>#VALUE!</v>
      </c>
      <c r="F222" s="6" t="e">
        <f t="shared" si="24"/>
        <v>#VALUE!</v>
      </c>
      <c r="G222" s="2" t="e">
        <f t="shared" si="22"/>
        <v>#VALUE!</v>
      </c>
      <c r="J222" s="2" t="e">
        <f t="shared" si="26"/>
        <v>#VALUE!</v>
      </c>
      <c r="K222" s="2" t="e">
        <f t="shared" si="27"/>
        <v>#VALUE!</v>
      </c>
    </row>
    <row r="223" spans="2:11" x14ac:dyDescent="0.25">
      <c r="B223">
        <v>212</v>
      </c>
      <c r="C223" s="2" t="e">
        <f t="shared" si="25"/>
        <v>#VALUE!</v>
      </c>
      <c r="D223" s="2" t="e">
        <f t="shared" si="21"/>
        <v>#VALUE!</v>
      </c>
      <c r="E223" s="73" t="e">
        <f t="shared" si="23"/>
        <v>#VALUE!</v>
      </c>
      <c r="F223" s="6" t="e">
        <f t="shared" si="24"/>
        <v>#VALUE!</v>
      </c>
      <c r="G223" s="2" t="e">
        <f t="shared" si="22"/>
        <v>#VALUE!</v>
      </c>
      <c r="J223" s="2" t="e">
        <f t="shared" si="26"/>
        <v>#VALUE!</v>
      </c>
      <c r="K223" s="2" t="e">
        <f t="shared" si="27"/>
        <v>#VALUE!</v>
      </c>
    </row>
    <row r="224" spans="2:11" x14ac:dyDescent="0.25">
      <c r="B224">
        <v>213</v>
      </c>
      <c r="C224" s="2" t="e">
        <f t="shared" si="25"/>
        <v>#VALUE!</v>
      </c>
      <c r="D224" s="2" t="e">
        <f t="shared" si="21"/>
        <v>#VALUE!</v>
      </c>
      <c r="E224" s="73" t="e">
        <f t="shared" si="23"/>
        <v>#VALUE!</v>
      </c>
      <c r="F224" s="6" t="e">
        <f t="shared" si="24"/>
        <v>#VALUE!</v>
      </c>
      <c r="G224" s="2" t="e">
        <f t="shared" si="22"/>
        <v>#VALUE!</v>
      </c>
      <c r="J224" s="2" t="e">
        <f t="shared" si="26"/>
        <v>#VALUE!</v>
      </c>
      <c r="K224" s="2" t="e">
        <f t="shared" si="27"/>
        <v>#VALUE!</v>
      </c>
    </row>
    <row r="225" spans="2:11" x14ac:dyDescent="0.25">
      <c r="B225">
        <v>214</v>
      </c>
      <c r="C225" s="2" t="e">
        <f t="shared" si="25"/>
        <v>#VALUE!</v>
      </c>
      <c r="D225" s="2" t="e">
        <f t="shared" si="21"/>
        <v>#VALUE!</v>
      </c>
      <c r="E225" s="73" t="e">
        <f t="shared" si="23"/>
        <v>#VALUE!</v>
      </c>
      <c r="F225" s="6" t="e">
        <f t="shared" si="24"/>
        <v>#VALUE!</v>
      </c>
      <c r="G225" s="2" t="e">
        <f t="shared" si="22"/>
        <v>#VALUE!</v>
      </c>
      <c r="J225" s="2" t="e">
        <f t="shared" si="26"/>
        <v>#VALUE!</v>
      </c>
      <c r="K225" s="2" t="e">
        <f t="shared" si="27"/>
        <v>#VALUE!</v>
      </c>
    </row>
    <row r="226" spans="2:11" x14ac:dyDescent="0.25">
      <c r="B226">
        <v>215</v>
      </c>
      <c r="C226" s="2" t="e">
        <f t="shared" si="25"/>
        <v>#VALUE!</v>
      </c>
      <c r="D226" s="2" t="e">
        <f t="shared" si="21"/>
        <v>#VALUE!</v>
      </c>
      <c r="E226" s="73" t="e">
        <f t="shared" si="23"/>
        <v>#VALUE!</v>
      </c>
      <c r="F226" s="6" t="e">
        <f t="shared" si="24"/>
        <v>#VALUE!</v>
      </c>
      <c r="G226" s="2" t="e">
        <f t="shared" si="22"/>
        <v>#VALUE!</v>
      </c>
      <c r="J226" s="2" t="e">
        <f t="shared" si="26"/>
        <v>#VALUE!</v>
      </c>
      <c r="K226" s="2" t="e">
        <f t="shared" si="27"/>
        <v>#VALUE!</v>
      </c>
    </row>
    <row r="227" spans="2:11" x14ac:dyDescent="0.25">
      <c r="B227">
        <v>216</v>
      </c>
      <c r="C227" s="2" t="e">
        <f t="shared" si="25"/>
        <v>#VALUE!</v>
      </c>
      <c r="D227" s="2" t="e">
        <f t="shared" si="21"/>
        <v>#VALUE!</v>
      </c>
      <c r="E227" s="73" t="e">
        <f t="shared" si="23"/>
        <v>#VALUE!</v>
      </c>
      <c r="F227" s="6" t="e">
        <f t="shared" si="24"/>
        <v>#VALUE!</v>
      </c>
      <c r="G227" s="2" t="e">
        <f t="shared" si="22"/>
        <v>#VALUE!</v>
      </c>
      <c r="J227" s="2" t="e">
        <f t="shared" si="26"/>
        <v>#VALUE!</v>
      </c>
      <c r="K227" s="2" t="e">
        <f t="shared" si="27"/>
        <v>#VALUE!</v>
      </c>
    </row>
    <row r="228" spans="2:11" x14ac:dyDescent="0.25">
      <c r="B228">
        <v>217</v>
      </c>
      <c r="C228" s="2" t="e">
        <f t="shared" si="25"/>
        <v>#VALUE!</v>
      </c>
      <c r="D228" s="2" t="e">
        <f t="shared" si="21"/>
        <v>#VALUE!</v>
      </c>
      <c r="E228" s="73" t="e">
        <f t="shared" si="23"/>
        <v>#VALUE!</v>
      </c>
      <c r="F228" s="6" t="e">
        <f t="shared" si="24"/>
        <v>#VALUE!</v>
      </c>
      <c r="G228" s="2" t="e">
        <f t="shared" si="22"/>
        <v>#VALUE!</v>
      </c>
      <c r="J228" s="2" t="e">
        <f t="shared" si="26"/>
        <v>#VALUE!</v>
      </c>
      <c r="K228" s="2" t="e">
        <f t="shared" si="27"/>
        <v>#VALUE!</v>
      </c>
    </row>
    <row r="229" spans="2:11" x14ac:dyDescent="0.25">
      <c r="B229">
        <v>218</v>
      </c>
      <c r="C229" s="2" t="e">
        <f t="shared" si="25"/>
        <v>#VALUE!</v>
      </c>
      <c r="D229" s="2" t="e">
        <f t="shared" si="21"/>
        <v>#VALUE!</v>
      </c>
      <c r="E229" s="73" t="e">
        <f t="shared" si="23"/>
        <v>#VALUE!</v>
      </c>
      <c r="F229" s="6" t="e">
        <f t="shared" si="24"/>
        <v>#VALUE!</v>
      </c>
      <c r="G229" s="2" t="e">
        <f t="shared" si="22"/>
        <v>#VALUE!</v>
      </c>
      <c r="J229" s="2" t="e">
        <f t="shared" si="26"/>
        <v>#VALUE!</v>
      </c>
      <c r="K229" s="2" t="e">
        <f t="shared" si="27"/>
        <v>#VALUE!</v>
      </c>
    </row>
    <row r="230" spans="2:11" x14ac:dyDescent="0.25">
      <c r="B230">
        <v>219</v>
      </c>
      <c r="C230" s="2" t="e">
        <f t="shared" si="25"/>
        <v>#VALUE!</v>
      </c>
      <c r="D230" s="2" t="e">
        <f t="shared" si="21"/>
        <v>#VALUE!</v>
      </c>
      <c r="E230" s="73" t="e">
        <f t="shared" si="23"/>
        <v>#VALUE!</v>
      </c>
      <c r="F230" s="6" t="e">
        <f t="shared" si="24"/>
        <v>#VALUE!</v>
      </c>
      <c r="G230" s="2" t="e">
        <f t="shared" si="22"/>
        <v>#VALUE!</v>
      </c>
      <c r="J230" s="2" t="e">
        <f t="shared" si="26"/>
        <v>#VALUE!</v>
      </c>
      <c r="K230" s="2" t="e">
        <f t="shared" si="27"/>
        <v>#VALUE!</v>
      </c>
    </row>
    <row r="231" spans="2:11" x14ac:dyDescent="0.25">
      <c r="B231">
        <v>220</v>
      </c>
      <c r="C231" s="2" t="e">
        <f t="shared" si="25"/>
        <v>#VALUE!</v>
      </c>
      <c r="D231" s="2" t="e">
        <f t="shared" si="21"/>
        <v>#VALUE!</v>
      </c>
      <c r="E231" s="73" t="e">
        <f t="shared" si="23"/>
        <v>#VALUE!</v>
      </c>
      <c r="F231" s="6" t="e">
        <f t="shared" si="24"/>
        <v>#VALUE!</v>
      </c>
      <c r="G231" s="2" t="e">
        <f t="shared" si="22"/>
        <v>#VALUE!</v>
      </c>
      <c r="J231" s="2" t="e">
        <f t="shared" si="26"/>
        <v>#VALUE!</v>
      </c>
      <c r="K231" s="2" t="e">
        <f t="shared" si="27"/>
        <v>#VALUE!</v>
      </c>
    </row>
    <row r="232" spans="2:11" x14ac:dyDescent="0.25">
      <c r="B232">
        <v>221</v>
      </c>
      <c r="C232" s="2" t="e">
        <f t="shared" si="25"/>
        <v>#VALUE!</v>
      </c>
      <c r="D232" s="2" t="e">
        <f t="shared" si="21"/>
        <v>#VALUE!</v>
      </c>
      <c r="E232" s="73" t="e">
        <f t="shared" si="23"/>
        <v>#VALUE!</v>
      </c>
      <c r="F232" s="6" t="e">
        <f t="shared" si="24"/>
        <v>#VALUE!</v>
      </c>
      <c r="G232" s="2" t="e">
        <f t="shared" si="22"/>
        <v>#VALUE!</v>
      </c>
      <c r="J232" s="2" t="e">
        <f t="shared" si="26"/>
        <v>#VALUE!</v>
      </c>
      <c r="K232" s="2" t="e">
        <f t="shared" si="27"/>
        <v>#VALUE!</v>
      </c>
    </row>
    <row r="233" spans="2:11" x14ac:dyDescent="0.25">
      <c r="B233">
        <v>222</v>
      </c>
      <c r="C233" s="2" t="e">
        <f t="shared" si="25"/>
        <v>#VALUE!</v>
      </c>
      <c r="D233" s="2" t="e">
        <f t="shared" si="21"/>
        <v>#VALUE!</v>
      </c>
      <c r="E233" s="73" t="e">
        <f t="shared" si="23"/>
        <v>#VALUE!</v>
      </c>
      <c r="F233" s="6" t="e">
        <f t="shared" si="24"/>
        <v>#VALUE!</v>
      </c>
      <c r="G233" s="2" t="e">
        <f t="shared" si="22"/>
        <v>#VALUE!</v>
      </c>
      <c r="J233" s="2" t="e">
        <f t="shared" si="26"/>
        <v>#VALUE!</v>
      </c>
      <c r="K233" s="2" t="e">
        <f t="shared" si="27"/>
        <v>#VALUE!</v>
      </c>
    </row>
    <row r="234" spans="2:11" x14ac:dyDescent="0.25">
      <c r="B234">
        <v>223</v>
      </c>
      <c r="C234" s="2" t="e">
        <f t="shared" si="25"/>
        <v>#VALUE!</v>
      </c>
      <c r="D234" s="2" t="e">
        <f t="shared" si="21"/>
        <v>#VALUE!</v>
      </c>
      <c r="E234" s="73" t="e">
        <f t="shared" si="23"/>
        <v>#VALUE!</v>
      </c>
      <c r="F234" s="6" t="e">
        <f t="shared" si="24"/>
        <v>#VALUE!</v>
      </c>
      <c r="G234" s="2" t="e">
        <f t="shared" si="22"/>
        <v>#VALUE!</v>
      </c>
      <c r="J234" s="2" t="e">
        <f t="shared" si="26"/>
        <v>#VALUE!</v>
      </c>
      <c r="K234" s="2" t="e">
        <f t="shared" si="27"/>
        <v>#VALUE!</v>
      </c>
    </row>
    <row r="235" spans="2:11" x14ac:dyDescent="0.25">
      <c r="B235">
        <v>224</v>
      </c>
      <c r="C235" s="2" t="e">
        <f t="shared" si="25"/>
        <v>#VALUE!</v>
      </c>
      <c r="D235" s="2" t="e">
        <f t="shared" si="21"/>
        <v>#VALUE!</v>
      </c>
      <c r="E235" s="73" t="e">
        <f t="shared" si="23"/>
        <v>#VALUE!</v>
      </c>
      <c r="F235" s="6" t="e">
        <f t="shared" si="24"/>
        <v>#VALUE!</v>
      </c>
      <c r="G235" s="2" t="e">
        <f t="shared" si="22"/>
        <v>#VALUE!</v>
      </c>
      <c r="J235" s="2" t="e">
        <f t="shared" si="26"/>
        <v>#VALUE!</v>
      </c>
      <c r="K235" s="2" t="e">
        <f t="shared" si="27"/>
        <v>#VALUE!</v>
      </c>
    </row>
    <row r="236" spans="2:11" x14ac:dyDescent="0.25">
      <c r="B236">
        <v>225</v>
      </c>
      <c r="C236" s="2" t="e">
        <f t="shared" si="25"/>
        <v>#VALUE!</v>
      </c>
      <c r="D236" s="2" t="e">
        <f t="shared" si="21"/>
        <v>#VALUE!</v>
      </c>
      <c r="E236" s="73" t="e">
        <f t="shared" si="23"/>
        <v>#VALUE!</v>
      </c>
      <c r="F236" s="6" t="e">
        <f t="shared" si="24"/>
        <v>#VALUE!</v>
      </c>
      <c r="G236" s="2" t="e">
        <f t="shared" si="22"/>
        <v>#VALUE!</v>
      </c>
      <c r="J236" s="2" t="e">
        <f t="shared" si="26"/>
        <v>#VALUE!</v>
      </c>
      <c r="K236" s="2" t="e">
        <f t="shared" si="27"/>
        <v>#VALUE!</v>
      </c>
    </row>
    <row r="237" spans="2:11" x14ac:dyDescent="0.25">
      <c r="B237">
        <v>226</v>
      </c>
      <c r="C237" s="2" t="e">
        <f t="shared" si="25"/>
        <v>#VALUE!</v>
      </c>
      <c r="D237" s="2" t="e">
        <f t="shared" si="21"/>
        <v>#VALUE!</v>
      </c>
      <c r="E237" s="73" t="e">
        <f t="shared" si="23"/>
        <v>#VALUE!</v>
      </c>
      <c r="F237" s="6" t="e">
        <f t="shared" si="24"/>
        <v>#VALUE!</v>
      </c>
      <c r="G237" s="2" t="e">
        <f t="shared" si="22"/>
        <v>#VALUE!</v>
      </c>
      <c r="J237" s="2" t="e">
        <f t="shared" si="26"/>
        <v>#VALUE!</v>
      </c>
      <c r="K237" s="2" t="e">
        <f t="shared" si="27"/>
        <v>#VALUE!</v>
      </c>
    </row>
    <row r="238" spans="2:11" x14ac:dyDescent="0.25">
      <c r="B238">
        <v>227</v>
      </c>
      <c r="C238" s="2" t="e">
        <f t="shared" si="25"/>
        <v>#VALUE!</v>
      </c>
      <c r="D238" s="2" t="e">
        <f t="shared" si="21"/>
        <v>#VALUE!</v>
      </c>
      <c r="E238" s="73" t="e">
        <f t="shared" si="23"/>
        <v>#VALUE!</v>
      </c>
      <c r="F238" s="6" t="e">
        <f t="shared" si="24"/>
        <v>#VALUE!</v>
      </c>
      <c r="G238" s="2" t="e">
        <f t="shared" si="22"/>
        <v>#VALUE!</v>
      </c>
      <c r="J238" s="2" t="e">
        <f t="shared" si="26"/>
        <v>#VALUE!</v>
      </c>
      <c r="K238" s="2" t="e">
        <f t="shared" si="27"/>
        <v>#VALUE!</v>
      </c>
    </row>
    <row r="239" spans="2:11" x14ac:dyDescent="0.25">
      <c r="B239">
        <v>228</v>
      </c>
      <c r="C239" s="2" t="e">
        <f t="shared" si="25"/>
        <v>#VALUE!</v>
      </c>
      <c r="D239" s="2" t="e">
        <f t="shared" si="21"/>
        <v>#VALUE!</v>
      </c>
      <c r="E239" s="73" t="e">
        <f t="shared" si="23"/>
        <v>#VALUE!</v>
      </c>
      <c r="F239" s="6" t="e">
        <f t="shared" si="24"/>
        <v>#VALUE!</v>
      </c>
      <c r="G239" s="2" t="e">
        <f t="shared" si="22"/>
        <v>#VALUE!</v>
      </c>
      <c r="J239" s="2" t="e">
        <f t="shared" si="26"/>
        <v>#VALUE!</v>
      </c>
      <c r="K239" s="2" t="e">
        <f t="shared" si="27"/>
        <v>#VALUE!</v>
      </c>
    </row>
    <row r="240" spans="2:11" x14ac:dyDescent="0.25">
      <c r="B240">
        <v>229</v>
      </c>
      <c r="C240" s="2" t="e">
        <f t="shared" si="25"/>
        <v>#VALUE!</v>
      </c>
      <c r="D240" s="2" t="e">
        <f t="shared" si="21"/>
        <v>#VALUE!</v>
      </c>
      <c r="E240" s="73" t="e">
        <f t="shared" si="23"/>
        <v>#VALUE!</v>
      </c>
      <c r="F240" s="6" t="e">
        <f t="shared" si="24"/>
        <v>#VALUE!</v>
      </c>
      <c r="G240" s="2" t="e">
        <f t="shared" si="22"/>
        <v>#VALUE!</v>
      </c>
      <c r="J240" s="2" t="e">
        <f t="shared" si="26"/>
        <v>#VALUE!</v>
      </c>
      <c r="K240" s="2" t="e">
        <f t="shared" si="27"/>
        <v>#VALUE!</v>
      </c>
    </row>
    <row r="241" spans="2:11" x14ac:dyDescent="0.25">
      <c r="B241">
        <v>230</v>
      </c>
      <c r="C241" s="2" t="e">
        <f t="shared" si="25"/>
        <v>#VALUE!</v>
      </c>
      <c r="D241" s="2" t="e">
        <f t="shared" si="21"/>
        <v>#VALUE!</v>
      </c>
      <c r="E241" s="73" t="e">
        <f t="shared" si="23"/>
        <v>#VALUE!</v>
      </c>
      <c r="F241" s="6" t="e">
        <f t="shared" si="24"/>
        <v>#VALUE!</v>
      </c>
      <c r="G241" s="2" t="e">
        <f t="shared" si="22"/>
        <v>#VALUE!</v>
      </c>
      <c r="J241" s="2" t="e">
        <f t="shared" si="26"/>
        <v>#VALUE!</v>
      </c>
      <c r="K241" s="2" t="e">
        <f t="shared" si="27"/>
        <v>#VALUE!</v>
      </c>
    </row>
    <row r="242" spans="2:11" x14ac:dyDescent="0.25">
      <c r="B242">
        <v>231</v>
      </c>
      <c r="C242" s="2" t="e">
        <f t="shared" si="25"/>
        <v>#VALUE!</v>
      </c>
      <c r="D242" s="2" t="e">
        <f t="shared" si="21"/>
        <v>#VALUE!</v>
      </c>
      <c r="E242" s="73" t="e">
        <f t="shared" si="23"/>
        <v>#VALUE!</v>
      </c>
      <c r="F242" s="6" t="e">
        <f t="shared" si="24"/>
        <v>#VALUE!</v>
      </c>
      <c r="G242" s="2" t="e">
        <f t="shared" si="22"/>
        <v>#VALUE!</v>
      </c>
      <c r="J242" s="2" t="e">
        <f t="shared" si="26"/>
        <v>#VALUE!</v>
      </c>
      <c r="K242" s="2" t="e">
        <f t="shared" si="27"/>
        <v>#VALUE!</v>
      </c>
    </row>
    <row r="243" spans="2:11" x14ac:dyDescent="0.25">
      <c r="B243">
        <v>232</v>
      </c>
      <c r="C243" s="2" t="e">
        <f t="shared" si="25"/>
        <v>#VALUE!</v>
      </c>
      <c r="D243" s="2" t="e">
        <f t="shared" si="21"/>
        <v>#VALUE!</v>
      </c>
      <c r="E243" s="73" t="e">
        <f t="shared" si="23"/>
        <v>#VALUE!</v>
      </c>
      <c r="F243" s="6" t="e">
        <f t="shared" si="24"/>
        <v>#VALUE!</v>
      </c>
      <c r="G243" s="2" t="e">
        <f t="shared" si="22"/>
        <v>#VALUE!</v>
      </c>
      <c r="J243" s="2" t="e">
        <f t="shared" si="26"/>
        <v>#VALUE!</v>
      </c>
      <c r="K243" s="2" t="e">
        <f t="shared" si="27"/>
        <v>#VALUE!</v>
      </c>
    </row>
    <row r="244" spans="2:11" x14ac:dyDescent="0.25">
      <c r="B244">
        <v>233</v>
      </c>
      <c r="C244" s="2" t="e">
        <f t="shared" si="25"/>
        <v>#VALUE!</v>
      </c>
      <c r="D244" s="2" t="e">
        <f t="shared" si="21"/>
        <v>#VALUE!</v>
      </c>
      <c r="E244" s="73" t="e">
        <f t="shared" si="23"/>
        <v>#VALUE!</v>
      </c>
      <c r="F244" s="6" t="e">
        <f t="shared" si="24"/>
        <v>#VALUE!</v>
      </c>
      <c r="G244" s="2" t="e">
        <f t="shared" si="22"/>
        <v>#VALUE!</v>
      </c>
      <c r="J244" s="2" t="e">
        <f t="shared" si="26"/>
        <v>#VALUE!</v>
      </c>
      <c r="K244" s="2" t="e">
        <f t="shared" si="27"/>
        <v>#VALUE!</v>
      </c>
    </row>
    <row r="245" spans="2:11" x14ac:dyDescent="0.25">
      <c r="B245">
        <v>234</v>
      </c>
      <c r="C245" s="2" t="e">
        <f t="shared" si="25"/>
        <v>#VALUE!</v>
      </c>
      <c r="D245" s="2" t="e">
        <f t="shared" si="21"/>
        <v>#VALUE!</v>
      </c>
      <c r="E245" s="73" t="e">
        <f t="shared" si="23"/>
        <v>#VALUE!</v>
      </c>
      <c r="F245" s="6" t="e">
        <f t="shared" si="24"/>
        <v>#VALUE!</v>
      </c>
      <c r="G245" s="2" t="e">
        <f t="shared" si="22"/>
        <v>#VALUE!</v>
      </c>
      <c r="J245" s="2" t="e">
        <f t="shared" si="26"/>
        <v>#VALUE!</v>
      </c>
      <c r="K245" s="2" t="e">
        <f t="shared" si="27"/>
        <v>#VALUE!</v>
      </c>
    </row>
    <row r="246" spans="2:11" x14ac:dyDescent="0.25">
      <c r="B246">
        <v>235</v>
      </c>
      <c r="C246" s="2" t="e">
        <f t="shared" si="25"/>
        <v>#VALUE!</v>
      </c>
      <c r="D246" s="2" t="e">
        <f t="shared" si="21"/>
        <v>#VALUE!</v>
      </c>
      <c r="E246" s="73" t="e">
        <f t="shared" si="23"/>
        <v>#VALUE!</v>
      </c>
      <c r="F246" s="6" t="e">
        <f t="shared" si="24"/>
        <v>#VALUE!</v>
      </c>
      <c r="G246" s="2" t="e">
        <f t="shared" si="22"/>
        <v>#VALUE!</v>
      </c>
      <c r="J246" s="2" t="e">
        <f t="shared" si="26"/>
        <v>#VALUE!</v>
      </c>
      <c r="K246" s="2" t="e">
        <f t="shared" si="27"/>
        <v>#VALUE!</v>
      </c>
    </row>
    <row r="247" spans="2:11" x14ac:dyDescent="0.25">
      <c r="B247">
        <v>236</v>
      </c>
      <c r="C247" s="2" t="e">
        <f t="shared" si="25"/>
        <v>#VALUE!</v>
      </c>
      <c r="D247" s="2" t="e">
        <f t="shared" si="21"/>
        <v>#VALUE!</v>
      </c>
      <c r="E247" s="73" t="e">
        <f t="shared" si="23"/>
        <v>#VALUE!</v>
      </c>
      <c r="F247" s="6" t="e">
        <f t="shared" si="24"/>
        <v>#VALUE!</v>
      </c>
      <c r="G247" s="2" t="e">
        <f t="shared" si="22"/>
        <v>#VALUE!</v>
      </c>
      <c r="J247" s="2" t="e">
        <f t="shared" si="26"/>
        <v>#VALUE!</v>
      </c>
      <c r="K247" s="2" t="e">
        <f t="shared" si="27"/>
        <v>#VALUE!</v>
      </c>
    </row>
    <row r="248" spans="2:11" x14ac:dyDescent="0.25">
      <c r="B248">
        <v>237</v>
      </c>
      <c r="C248" s="2" t="e">
        <f t="shared" si="25"/>
        <v>#VALUE!</v>
      </c>
      <c r="D248" s="2" t="e">
        <f t="shared" si="21"/>
        <v>#VALUE!</v>
      </c>
      <c r="E248" s="73" t="e">
        <f t="shared" si="23"/>
        <v>#VALUE!</v>
      </c>
      <c r="F248" s="6" t="e">
        <f t="shared" si="24"/>
        <v>#VALUE!</v>
      </c>
      <c r="G248" s="2" t="e">
        <f t="shared" si="22"/>
        <v>#VALUE!</v>
      </c>
      <c r="J248" s="2" t="e">
        <f t="shared" si="26"/>
        <v>#VALUE!</v>
      </c>
      <c r="K248" s="2" t="e">
        <f t="shared" si="27"/>
        <v>#VALUE!</v>
      </c>
    </row>
    <row r="249" spans="2:11" x14ac:dyDescent="0.25">
      <c r="B249">
        <v>238</v>
      </c>
      <c r="C249" s="2" t="e">
        <f t="shared" si="25"/>
        <v>#VALUE!</v>
      </c>
      <c r="D249" s="2" t="e">
        <f t="shared" si="21"/>
        <v>#VALUE!</v>
      </c>
      <c r="E249" s="73" t="e">
        <f t="shared" si="23"/>
        <v>#VALUE!</v>
      </c>
      <c r="F249" s="6" t="e">
        <f t="shared" si="24"/>
        <v>#VALUE!</v>
      </c>
      <c r="G249" s="2" t="e">
        <f t="shared" si="22"/>
        <v>#VALUE!</v>
      </c>
      <c r="J249" s="2" t="e">
        <f t="shared" si="26"/>
        <v>#VALUE!</v>
      </c>
      <c r="K249" s="2" t="e">
        <f t="shared" si="27"/>
        <v>#VALUE!</v>
      </c>
    </row>
    <row r="250" spans="2:11" x14ac:dyDescent="0.25">
      <c r="B250">
        <v>239</v>
      </c>
      <c r="C250" s="2" t="e">
        <f t="shared" si="25"/>
        <v>#VALUE!</v>
      </c>
      <c r="D250" s="2" t="e">
        <f t="shared" si="21"/>
        <v>#VALUE!</v>
      </c>
      <c r="E250" s="73" t="e">
        <f t="shared" si="23"/>
        <v>#VALUE!</v>
      </c>
      <c r="F250" s="6" t="e">
        <f t="shared" si="24"/>
        <v>#VALUE!</v>
      </c>
      <c r="G250" s="2" t="e">
        <f t="shared" si="22"/>
        <v>#VALUE!</v>
      </c>
      <c r="J250" s="2" t="e">
        <f t="shared" si="26"/>
        <v>#VALUE!</v>
      </c>
      <c r="K250" s="2" t="e">
        <f t="shared" si="27"/>
        <v>#VALUE!</v>
      </c>
    </row>
    <row r="251" spans="2:11" x14ac:dyDescent="0.25">
      <c r="B251">
        <v>240</v>
      </c>
      <c r="C251" s="2" t="e">
        <f t="shared" si="25"/>
        <v>#VALUE!</v>
      </c>
      <c r="D251" s="2" t="e">
        <f t="shared" si="21"/>
        <v>#VALUE!</v>
      </c>
      <c r="E251" s="73" t="e">
        <f t="shared" si="23"/>
        <v>#VALUE!</v>
      </c>
      <c r="F251" s="6" t="e">
        <f t="shared" si="24"/>
        <v>#VALUE!</v>
      </c>
      <c r="G251" s="2" t="e">
        <f t="shared" si="22"/>
        <v>#VALUE!</v>
      </c>
      <c r="J251" s="2" t="e">
        <f t="shared" si="26"/>
        <v>#VALUE!</v>
      </c>
      <c r="K251" s="2" t="e">
        <f t="shared" si="27"/>
        <v>#VALUE!</v>
      </c>
    </row>
    <row r="252" spans="2:11" x14ac:dyDescent="0.25">
      <c r="B252">
        <v>241</v>
      </c>
      <c r="C252" s="2" t="e">
        <f t="shared" si="25"/>
        <v>#VALUE!</v>
      </c>
      <c r="D252" s="2" t="e">
        <f t="shared" si="21"/>
        <v>#VALUE!</v>
      </c>
      <c r="E252" s="73" t="e">
        <f t="shared" si="23"/>
        <v>#VALUE!</v>
      </c>
      <c r="F252" s="6" t="e">
        <f t="shared" si="24"/>
        <v>#VALUE!</v>
      </c>
      <c r="G252" s="2" t="e">
        <f t="shared" si="22"/>
        <v>#VALUE!</v>
      </c>
      <c r="J252" s="2" t="e">
        <f t="shared" si="26"/>
        <v>#VALUE!</v>
      </c>
      <c r="K252" s="2" t="e">
        <f t="shared" si="27"/>
        <v>#VALUE!</v>
      </c>
    </row>
    <row r="253" spans="2:11" x14ac:dyDescent="0.25">
      <c r="B253">
        <v>242</v>
      </c>
      <c r="C253" s="2" t="e">
        <f t="shared" si="25"/>
        <v>#VALUE!</v>
      </c>
      <c r="D253" s="2" t="e">
        <f t="shared" si="21"/>
        <v>#VALUE!</v>
      </c>
      <c r="E253" s="73" t="e">
        <f t="shared" si="23"/>
        <v>#VALUE!</v>
      </c>
      <c r="F253" s="6" t="e">
        <f t="shared" si="24"/>
        <v>#VALUE!</v>
      </c>
      <c r="G253" s="2" t="e">
        <f t="shared" si="22"/>
        <v>#VALUE!</v>
      </c>
      <c r="J253" s="2" t="e">
        <f t="shared" si="26"/>
        <v>#VALUE!</v>
      </c>
      <c r="K253" s="2" t="e">
        <f t="shared" si="27"/>
        <v>#VALUE!</v>
      </c>
    </row>
    <row r="254" spans="2:11" x14ac:dyDescent="0.25">
      <c r="B254">
        <v>243</v>
      </c>
      <c r="C254" s="2" t="e">
        <f t="shared" si="25"/>
        <v>#VALUE!</v>
      </c>
      <c r="D254" s="2" t="e">
        <f t="shared" si="21"/>
        <v>#VALUE!</v>
      </c>
      <c r="E254" s="73" t="e">
        <f t="shared" si="23"/>
        <v>#VALUE!</v>
      </c>
      <c r="F254" s="6" t="e">
        <f t="shared" si="24"/>
        <v>#VALUE!</v>
      </c>
      <c r="G254" s="2" t="e">
        <f t="shared" si="22"/>
        <v>#VALUE!</v>
      </c>
      <c r="J254" s="2" t="e">
        <f t="shared" si="26"/>
        <v>#VALUE!</v>
      </c>
      <c r="K254" s="2" t="e">
        <f t="shared" si="27"/>
        <v>#VALUE!</v>
      </c>
    </row>
    <row r="255" spans="2:11" x14ac:dyDescent="0.25">
      <c r="B255">
        <v>244</v>
      </c>
      <c r="C255" s="2" t="e">
        <f t="shared" si="25"/>
        <v>#VALUE!</v>
      </c>
      <c r="D255" s="2" t="e">
        <f t="shared" si="21"/>
        <v>#VALUE!</v>
      </c>
      <c r="E255" s="73" t="e">
        <f t="shared" si="23"/>
        <v>#VALUE!</v>
      </c>
      <c r="F255" s="6" t="e">
        <f t="shared" si="24"/>
        <v>#VALUE!</v>
      </c>
      <c r="G255" s="2" t="e">
        <f t="shared" si="22"/>
        <v>#VALUE!</v>
      </c>
      <c r="J255" s="2" t="e">
        <f t="shared" si="26"/>
        <v>#VALUE!</v>
      </c>
      <c r="K255" s="2" t="e">
        <f t="shared" si="27"/>
        <v>#VALUE!</v>
      </c>
    </row>
    <row r="256" spans="2:11" x14ac:dyDescent="0.25">
      <c r="B256">
        <v>245</v>
      </c>
      <c r="C256" s="2" t="e">
        <f t="shared" si="25"/>
        <v>#VALUE!</v>
      </c>
      <c r="D256" s="2" t="e">
        <f t="shared" si="21"/>
        <v>#VALUE!</v>
      </c>
      <c r="E256" s="73" t="e">
        <f t="shared" si="23"/>
        <v>#VALUE!</v>
      </c>
      <c r="F256" s="6" t="e">
        <f t="shared" si="24"/>
        <v>#VALUE!</v>
      </c>
      <c r="G256" s="2" t="e">
        <f t="shared" si="22"/>
        <v>#VALUE!</v>
      </c>
      <c r="J256" s="2" t="e">
        <f t="shared" si="26"/>
        <v>#VALUE!</v>
      </c>
      <c r="K256" s="2" t="e">
        <f t="shared" si="27"/>
        <v>#VALUE!</v>
      </c>
    </row>
    <row r="257" spans="2:11" x14ac:dyDescent="0.25">
      <c r="B257">
        <v>246</v>
      </c>
      <c r="C257" s="2" t="e">
        <f t="shared" si="25"/>
        <v>#VALUE!</v>
      </c>
      <c r="D257" s="2" t="e">
        <f t="shared" si="21"/>
        <v>#VALUE!</v>
      </c>
      <c r="E257" s="73" t="e">
        <f t="shared" si="23"/>
        <v>#VALUE!</v>
      </c>
      <c r="F257" s="6" t="e">
        <f t="shared" si="24"/>
        <v>#VALUE!</v>
      </c>
      <c r="G257" s="2" t="e">
        <f t="shared" si="22"/>
        <v>#VALUE!</v>
      </c>
      <c r="J257" s="2" t="e">
        <f t="shared" si="26"/>
        <v>#VALUE!</v>
      </c>
      <c r="K257" s="2" t="e">
        <f t="shared" si="27"/>
        <v>#VALUE!</v>
      </c>
    </row>
    <row r="258" spans="2:11" x14ac:dyDescent="0.25">
      <c r="B258">
        <v>247</v>
      </c>
      <c r="C258" s="2" t="e">
        <f t="shared" si="25"/>
        <v>#VALUE!</v>
      </c>
      <c r="D258" s="2" t="e">
        <f t="shared" si="21"/>
        <v>#VALUE!</v>
      </c>
      <c r="E258" s="73" t="e">
        <f t="shared" si="23"/>
        <v>#VALUE!</v>
      </c>
      <c r="F258" s="6" t="e">
        <f t="shared" si="24"/>
        <v>#VALUE!</v>
      </c>
      <c r="G258" s="2" t="e">
        <f t="shared" si="22"/>
        <v>#VALUE!</v>
      </c>
      <c r="J258" s="2" t="e">
        <f t="shared" si="26"/>
        <v>#VALUE!</v>
      </c>
      <c r="K258" s="2" t="e">
        <f t="shared" si="27"/>
        <v>#VALUE!</v>
      </c>
    </row>
    <row r="259" spans="2:11" x14ac:dyDescent="0.25">
      <c r="B259">
        <v>248</v>
      </c>
      <c r="C259" s="2" t="e">
        <f t="shared" si="25"/>
        <v>#VALUE!</v>
      </c>
      <c r="D259" s="2" t="e">
        <f t="shared" si="21"/>
        <v>#VALUE!</v>
      </c>
      <c r="E259" s="73" t="e">
        <f t="shared" si="23"/>
        <v>#VALUE!</v>
      </c>
      <c r="F259" s="6" t="e">
        <f t="shared" si="24"/>
        <v>#VALUE!</v>
      </c>
      <c r="G259" s="2" t="e">
        <f t="shared" si="22"/>
        <v>#VALUE!</v>
      </c>
      <c r="J259" s="2" t="e">
        <f t="shared" si="26"/>
        <v>#VALUE!</v>
      </c>
      <c r="K259" s="2" t="e">
        <f t="shared" si="27"/>
        <v>#VALUE!</v>
      </c>
    </row>
    <row r="260" spans="2:11" x14ac:dyDescent="0.25">
      <c r="B260">
        <v>249</v>
      </c>
      <c r="C260" s="2" t="e">
        <f t="shared" si="25"/>
        <v>#VALUE!</v>
      </c>
      <c r="D260" s="2" t="e">
        <f t="shared" si="21"/>
        <v>#VALUE!</v>
      </c>
      <c r="E260" s="73" t="e">
        <f t="shared" si="23"/>
        <v>#VALUE!</v>
      </c>
      <c r="F260" s="6" t="e">
        <f t="shared" si="24"/>
        <v>#VALUE!</v>
      </c>
      <c r="G260" s="2" t="e">
        <f t="shared" si="22"/>
        <v>#VALUE!</v>
      </c>
      <c r="J260" s="2" t="e">
        <f t="shared" si="26"/>
        <v>#VALUE!</v>
      </c>
      <c r="K260" s="2" t="e">
        <f t="shared" si="27"/>
        <v>#VALUE!</v>
      </c>
    </row>
    <row r="261" spans="2:11" x14ac:dyDescent="0.25">
      <c r="B261">
        <v>250</v>
      </c>
      <c r="C261" s="2" t="e">
        <f t="shared" si="25"/>
        <v>#VALUE!</v>
      </c>
      <c r="D261" s="2" t="e">
        <f t="shared" si="21"/>
        <v>#VALUE!</v>
      </c>
      <c r="E261" s="73" t="e">
        <f t="shared" si="23"/>
        <v>#VALUE!</v>
      </c>
      <c r="F261" s="6" t="e">
        <f t="shared" si="24"/>
        <v>#VALUE!</v>
      </c>
      <c r="G261" s="2" t="e">
        <f t="shared" si="22"/>
        <v>#VALUE!</v>
      </c>
      <c r="J261" s="2" t="e">
        <f t="shared" si="26"/>
        <v>#VALUE!</v>
      </c>
      <c r="K261" s="2" t="e">
        <f t="shared" si="27"/>
        <v>#VALUE!</v>
      </c>
    </row>
    <row r="262" spans="2:11" x14ac:dyDescent="0.25">
      <c r="B262">
        <v>251</v>
      </c>
      <c r="C262" s="2" t="e">
        <f t="shared" si="25"/>
        <v>#VALUE!</v>
      </c>
      <c r="D262" s="2" t="e">
        <f t="shared" si="21"/>
        <v>#VALUE!</v>
      </c>
      <c r="E262" s="73" t="e">
        <f t="shared" si="23"/>
        <v>#VALUE!</v>
      </c>
      <c r="F262" s="6" t="e">
        <f t="shared" si="24"/>
        <v>#VALUE!</v>
      </c>
      <c r="G262" s="2" t="e">
        <f t="shared" si="22"/>
        <v>#VALUE!</v>
      </c>
      <c r="J262" s="2" t="e">
        <f t="shared" si="26"/>
        <v>#VALUE!</v>
      </c>
      <c r="K262" s="2" t="e">
        <f t="shared" si="27"/>
        <v>#VALUE!</v>
      </c>
    </row>
    <row r="263" spans="2:11" x14ac:dyDescent="0.25">
      <c r="B263">
        <v>252</v>
      </c>
      <c r="C263" s="2" t="e">
        <f t="shared" si="25"/>
        <v>#VALUE!</v>
      </c>
      <c r="D263" s="2" t="e">
        <f t="shared" si="21"/>
        <v>#VALUE!</v>
      </c>
      <c r="E263" s="73" t="e">
        <f t="shared" si="23"/>
        <v>#VALUE!</v>
      </c>
      <c r="F263" s="6" t="e">
        <f t="shared" si="24"/>
        <v>#VALUE!</v>
      </c>
      <c r="G263" s="2" t="e">
        <f t="shared" si="22"/>
        <v>#VALUE!</v>
      </c>
      <c r="J263" s="2" t="e">
        <f t="shared" si="26"/>
        <v>#VALUE!</v>
      </c>
      <c r="K263" s="2" t="e">
        <f t="shared" si="27"/>
        <v>#VALUE!</v>
      </c>
    </row>
    <row r="264" spans="2:11" x14ac:dyDescent="0.25">
      <c r="B264">
        <v>253</v>
      </c>
      <c r="C264" s="2" t="e">
        <f t="shared" si="25"/>
        <v>#VALUE!</v>
      </c>
      <c r="D264" s="2" t="e">
        <f t="shared" si="21"/>
        <v>#VALUE!</v>
      </c>
      <c r="E264" s="73" t="e">
        <f t="shared" si="23"/>
        <v>#VALUE!</v>
      </c>
      <c r="F264" s="6" t="e">
        <f t="shared" si="24"/>
        <v>#VALUE!</v>
      </c>
      <c r="G264" s="2" t="e">
        <f t="shared" si="22"/>
        <v>#VALUE!</v>
      </c>
      <c r="J264" s="2" t="e">
        <f t="shared" si="26"/>
        <v>#VALUE!</v>
      </c>
      <c r="K264" s="2" t="e">
        <f t="shared" si="27"/>
        <v>#VALUE!</v>
      </c>
    </row>
    <row r="265" spans="2:11" x14ac:dyDescent="0.25">
      <c r="B265">
        <v>254</v>
      </c>
      <c r="C265" s="2" t="e">
        <f t="shared" si="25"/>
        <v>#VALUE!</v>
      </c>
      <c r="D265" s="2" t="e">
        <f t="shared" si="21"/>
        <v>#VALUE!</v>
      </c>
      <c r="E265" s="73" t="e">
        <f t="shared" si="23"/>
        <v>#VALUE!</v>
      </c>
      <c r="F265" s="6" t="e">
        <f t="shared" si="24"/>
        <v>#VALUE!</v>
      </c>
      <c r="G265" s="2" t="e">
        <f t="shared" si="22"/>
        <v>#VALUE!</v>
      </c>
      <c r="J265" s="2" t="e">
        <f t="shared" si="26"/>
        <v>#VALUE!</v>
      </c>
      <c r="K265" s="2" t="e">
        <f t="shared" si="27"/>
        <v>#VALUE!</v>
      </c>
    </row>
    <row r="266" spans="2:11" x14ac:dyDescent="0.25">
      <c r="B266">
        <v>255</v>
      </c>
      <c r="C266" s="2" t="e">
        <f t="shared" si="25"/>
        <v>#VALUE!</v>
      </c>
      <c r="D266" s="2" t="e">
        <f t="shared" si="21"/>
        <v>#VALUE!</v>
      </c>
      <c r="E266" s="73" t="e">
        <f t="shared" si="23"/>
        <v>#VALUE!</v>
      </c>
      <c r="F266" s="6" t="e">
        <f t="shared" si="24"/>
        <v>#VALUE!</v>
      </c>
      <c r="G266" s="2" t="e">
        <f t="shared" si="22"/>
        <v>#VALUE!</v>
      </c>
      <c r="J266" s="2" t="e">
        <f t="shared" si="26"/>
        <v>#VALUE!</v>
      </c>
      <c r="K266" s="2" t="e">
        <f t="shared" si="27"/>
        <v>#VALUE!</v>
      </c>
    </row>
    <row r="267" spans="2:11" x14ac:dyDescent="0.25">
      <c r="B267">
        <v>256</v>
      </c>
      <c r="C267" s="2" t="e">
        <f t="shared" si="25"/>
        <v>#VALUE!</v>
      </c>
      <c r="D267" s="2" t="e">
        <f t="shared" si="21"/>
        <v>#VALUE!</v>
      </c>
      <c r="E267" s="73" t="e">
        <f t="shared" si="23"/>
        <v>#VALUE!</v>
      </c>
      <c r="F267" s="6" t="e">
        <f t="shared" si="24"/>
        <v>#VALUE!</v>
      </c>
      <c r="G267" s="2" t="e">
        <f t="shared" si="22"/>
        <v>#VALUE!</v>
      </c>
      <c r="J267" s="2" t="e">
        <f t="shared" si="26"/>
        <v>#VALUE!</v>
      </c>
      <c r="K267" s="2" t="e">
        <f t="shared" si="27"/>
        <v>#VALUE!</v>
      </c>
    </row>
    <row r="268" spans="2:11" x14ac:dyDescent="0.25">
      <c r="B268">
        <v>257</v>
      </c>
      <c r="C268" s="2" t="e">
        <f t="shared" si="25"/>
        <v>#VALUE!</v>
      </c>
      <c r="D268" s="2" t="e">
        <f t="shared" ref="D268:D331" si="28">$C268*(($G$4/100)/$G$5)</f>
        <v>#VALUE!</v>
      </c>
      <c r="E268" s="73" t="e">
        <f t="shared" si="23"/>
        <v>#VALUE!</v>
      </c>
      <c r="F268" s="6" t="e">
        <f t="shared" si="24"/>
        <v>#VALUE!</v>
      </c>
      <c r="G268" s="2" t="e">
        <f t="shared" ref="G268:G331" si="29">F268+E268</f>
        <v>#VALUE!</v>
      </c>
      <c r="J268" s="2" t="e">
        <f t="shared" si="26"/>
        <v>#VALUE!</v>
      </c>
      <c r="K268" s="2" t="e">
        <f t="shared" si="27"/>
        <v>#VALUE!</v>
      </c>
    </row>
    <row r="269" spans="2:11" x14ac:dyDescent="0.25">
      <c r="B269">
        <v>258</v>
      </c>
      <c r="C269" s="2" t="e">
        <f t="shared" si="25"/>
        <v>#VALUE!</v>
      </c>
      <c r="D269" s="2" t="e">
        <f t="shared" si="28"/>
        <v>#VALUE!</v>
      </c>
      <c r="E269" s="73" t="e">
        <f t="shared" ref="E269:E332" si="30">IF(C269&gt;1, ($D269*(1-$G$8/100))-$N$19, "0.00")</f>
        <v>#VALUE!</v>
      </c>
      <c r="F269" s="6" t="e">
        <f t="shared" ref="F269:F332" si="31">IF(ROUND(D269, 2)=0,0,$D$4-D269)</f>
        <v>#VALUE!</v>
      </c>
      <c r="G269" s="2" t="e">
        <f t="shared" si="29"/>
        <v>#VALUE!</v>
      </c>
      <c r="J269" s="2" t="e">
        <f t="shared" si="26"/>
        <v>#VALUE!</v>
      </c>
      <c r="K269" s="2" t="e">
        <f t="shared" si="27"/>
        <v>#VALUE!</v>
      </c>
    </row>
    <row r="270" spans="2:11" x14ac:dyDescent="0.25">
      <c r="B270">
        <v>259</v>
      </c>
      <c r="C270" s="2" t="e">
        <f t="shared" ref="C270:C333" si="32">C269-F269</f>
        <v>#VALUE!</v>
      </c>
      <c r="D270" s="2" t="e">
        <f t="shared" si="28"/>
        <v>#VALUE!</v>
      </c>
      <c r="E270" s="73" t="e">
        <f t="shared" si="30"/>
        <v>#VALUE!</v>
      </c>
      <c r="F270" s="6" t="e">
        <f t="shared" si="31"/>
        <v>#VALUE!</v>
      </c>
      <c r="G270" s="2" t="e">
        <f t="shared" si="29"/>
        <v>#VALUE!</v>
      </c>
      <c r="J270" s="2" t="e">
        <f t="shared" ref="J270:J333" si="33">J269+D270</f>
        <v>#VALUE!</v>
      </c>
      <c r="K270" s="2" t="e">
        <f t="shared" ref="K270:K333" si="34">K269+E270</f>
        <v>#VALUE!</v>
      </c>
    </row>
    <row r="271" spans="2:11" x14ac:dyDescent="0.25">
      <c r="B271">
        <v>260</v>
      </c>
      <c r="C271" s="2" t="e">
        <f t="shared" si="32"/>
        <v>#VALUE!</v>
      </c>
      <c r="D271" s="2" t="e">
        <f t="shared" si="28"/>
        <v>#VALUE!</v>
      </c>
      <c r="E271" s="73" t="e">
        <f t="shared" si="30"/>
        <v>#VALUE!</v>
      </c>
      <c r="F271" s="6" t="e">
        <f t="shared" si="31"/>
        <v>#VALUE!</v>
      </c>
      <c r="G271" s="2" t="e">
        <f t="shared" si="29"/>
        <v>#VALUE!</v>
      </c>
      <c r="J271" s="2" t="e">
        <f t="shared" si="33"/>
        <v>#VALUE!</v>
      </c>
      <c r="K271" s="2" t="e">
        <f t="shared" si="34"/>
        <v>#VALUE!</v>
      </c>
    </row>
    <row r="272" spans="2:11" x14ac:dyDescent="0.25">
      <c r="B272">
        <v>261</v>
      </c>
      <c r="C272" s="2" t="e">
        <f t="shared" si="32"/>
        <v>#VALUE!</v>
      </c>
      <c r="D272" s="2" t="e">
        <f t="shared" si="28"/>
        <v>#VALUE!</v>
      </c>
      <c r="E272" s="73" t="e">
        <f t="shared" si="30"/>
        <v>#VALUE!</v>
      </c>
      <c r="F272" s="6" t="e">
        <f t="shared" si="31"/>
        <v>#VALUE!</v>
      </c>
      <c r="G272" s="2" t="e">
        <f t="shared" si="29"/>
        <v>#VALUE!</v>
      </c>
      <c r="J272" s="2" t="e">
        <f t="shared" si="33"/>
        <v>#VALUE!</v>
      </c>
      <c r="K272" s="2" t="e">
        <f t="shared" si="34"/>
        <v>#VALUE!</v>
      </c>
    </row>
    <row r="273" spans="2:11" x14ac:dyDescent="0.25">
      <c r="B273">
        <v>262</v>
      </c>
      <c r="C273" s="2" t="e">
        <f t="shared" si="32"/>
        <v>#VALUE!</v>
      </c>
      <c r="D273" s="2" t="e">
        <f t="shared" si="28"/>
        <v>#VALUE!</v>
      </c>
      <c r="E273" s="73" t="e">
        <f t="shared" si="30"/>
        <v>#VALUE!</v>
      </c>
      <c r="F273" s="6" t="e">
        <f t="shared" si="31"/>
        <v>#VALUE!</v>
      </c>
      <c r="G273" s="2" t="e">
        <f t="shared" si="29"/>
        <v>#VALUE!</v>
      </c>
      <c r="J273" s="2" t="e">
        <f t="shared" si="33"/>
        <v>#VALUE!</v>
      </c>
      <c r="K273" s="2" t="e">
        <f t="shared" si="34"/>
        <v>#VALUE!</v>
      </c>
    </row>
    <row r="274" spans="2:11" x14ac:dyDescent="0.25">
      <c r="B274">
        <v>263</v>
      </c>
      <c r="C274" s="2" t="e">
        <f t="shared" si="32"/>
        <v>#VALUE!</v>
      </c>
      <c r="D274" s="2" t="e">
        <f t="shared" si="28"/>
        <v>#VALUE!</v>
      </c>
      <c r="E274" s="73" t="e">
        <f t="shared" si="30"/>
        <v>#VALUE!</v>
      </c>
      <c r="F274" s="6" t="e">
        <f t="shared" si="31"/>
        <v>#VALUE!</v>
      </c>
      <c r="G274" s="2" t="e">
        <f t="shared" si="29"/>
        <v>#VALUE!</v>
      </c>
      <c r="J274" s="2" t="e">
        <f t="shared" si="33"/>
        <v>#VALUE!</v>
      </c>
      <c r="K274" s="2" t="e">
        <f t="shared" si="34"/>
        <v>#VALUE!</v>
      </c>
    </row>
    <row r="275" spans="2:11" x14ac:dyDescent="0.25">
      <c r="B275">
        <v>264</v>
      </c>
      <c r="C275" s="2" t="e">
        <f t="shared" si="32"/>
        <v>#VALUE!</v>
      </c>
      <c r="D275" s="2" t="e">
        <f t="shared" si="28"/>
        <v>#VALUE!</v>
      </c>
      <c r="E275" s="73" t="e">
        <f t="shared" si="30"/>
        <v>#VALUE!</v>
      </c>
      <c r="F275" s="6" t="e">
        <f t="shared" si="31"/>
        <v>#VALUE!</v>
      </c>
      <c r="G275" s="2" t="e">
        <f t="shared" si="29"/>
        <v>#VALUE!</v>
      </c>
      <c r="J275" s="2" t="e">
        <f t="shared" si="33"/>
        <v>#VALUE!</v>
      </c>
      <c r="K275" s="2" t="e">
        <f t="shared" si="34"/>
        <v>#VALUE!</v>
      </c>
    </row>
    <row r="276" spans="2:11" x14ac:dyDescent="0.25">
      <c r="B276">
        <v>265</v>
      </c>
      <c r="C276" s="2" t="e">
        <f t="shared" si="32"/>
        <v>#VALUE!</v>
      </c>
      <c r="D276" s="2" t="e">
        <f t="shared" si="28"/>
        <v>#VALUE!</v>
      </c>
      <c r="E276" s="73" t="e">
        <f t="shared" si="30"/>
        <v>#VALUE!</v>
      </c>
      <c r="F276" s="6" t="e">
        <f t="shared" si="31"/>
        <v>#VALUE!</v>
      </c>
      <c r="G276" s="2" t="e">
        <f t="shared" si="29"/>
        <v>#VALUE!</v>
      </c>
      <c r="J276" s="2" t="e">
        <f t="shared" si="33"/>
        <v>#VALUE!</v>
      </c>
      <c r="K276" s="2" t="e">
        <f t="shared" si="34"/>
        <v>#VALUE!</v>
      </c>
    </row>
    <row r="277" spans="2:11" x14ac:dyDescent="0.25">
      <c r="B277">
        <v>266</v>
      </c>
      <c r="C277" s="2" t="e">
        <f t="shared" si="32"/>
        <v>#VALUE!</v>
      </c>
      <c r="D277" s="2" t="e">
        <f t="shared" si="28"/>
        <v>#VALUE!</v>
      </c>
      <c r="E277" s="73" t="e">
        <f t="shared" si="30"/>
        <v>#VALUE!</v>
      </c>
      <c r="F277" s="6" t="e">
        <f t="shared" si="31"/>
        <v>#VALUE!</v>
      </c>
      <c r="G277" s="2" t="e">
        <f t="shared" si="29"/>
        <v>#VALUE!</v>
      </c>
      <c r="J277" s="2" t="e">
        <f t="shared" si="33"/>
        <v>#VALUE!</v>
      </c>
      <c r="K277" s="2" t="e">
        <f t="shared" si="34"/>
        <v>#VALUE!</v>
      </c>
    </row>
    <row r="278" spans="2:11" x14ac:dyDescent="0.25">
      <c r="B278">
        <v>267</v>
      </c>
      <c r="C278" s="2" t="e">
        <f t="shared" si="32"/>
        <v>#VALUE!</v>
      </c>
      <c r="D278" s="2" t="e">
        <f t="shared" si="28"/>
        <v>#VALUE!</v>
      </c>
      <c r="E278" s="73" t="e">
        <f t="shared" si="30"/>
        <v>#VALUE!</v>
      </c>
      <c r="F278" s="6" t="e">
        <f t="shared" si="31"/>
        <v>#VALUE!</v>
      </c>
      <c r="G278" s="2" t="e">
        <f t="shared" si="29"/>
        <v>#VALUE!</v>
      </c>
      <c r="J278" s="2" t="e">
        <f t="shared" si="33"/>
        <v>#VALUE!</v>
      </c>
      <c r="K278" s="2" t="e">
        <f t="shared" si="34"/>
        <v>#VALUE!</v>
      </c>
    </row>
    <row r="279" spans="2:11" x14ac:dyDescent="0.25">
      <c r="B279">
        <v>268</v>
      </c>
      <c r="C279" s="2" t="e">
        <f t="shared" si="32"/>
        <v>#VALUE!</v>
      </c>
      <c r="D279" s="2" t="e">
        <f t="shared" si="28"/>
        <v>#VALUE!</v>
      </c>
      <c r="E279" s="73" t="e">
        <f t="shared" si="30"/>
        <v>#VALUE!</v>
      </c>
      <c r="F279" s="6" t="e">
        <f t="shared" si="31"/>
        <v>#VALUE!</v>
      </c>
      <c r="G279" s="2" t="e">
        <f t="shared" si="29"/>
        <v>#VALUE!</v>
      </c>
      <c r="J279" s="2" t="e">
        <f t="shared" si="33"/>
        <v>#VALUE!</v>
      </c>
      <c r="K279" s="2" t="e">
        <f t="shared" si="34"/>
        <v>#VALUE!</v>
      </c>
    </row>
    <row r="280" spans="2:11" x14ac:dyDescent="0.25">
      <c r="B280">
        <v>269</v>
      </c>
      <c r="C280" s="2" t="e">
        <f t="shared" si="32"/>
        <v>#VALUE!</v>
      </c>
      <c r="D280" s="2" t="e">
        <f t="shared" si="28"/>
        <v>#VALUE!</v>
      </c>
      <c r="E280" s="73" t="e">
        <f t="shared" si="30"/>
        <v>#VALUE!</v>
      </c>
      <c r="F280" s="6" t="e">
        <f t="shared" si="31"/>
        <v>#VALUE!</v>
      </c>
      <c r="G280" s="2" t="e">
        <f t="shared" si="29"/>
        <v>#VALUE!</v>
      </c>
      <c r="J280" s="2" t="e">
        <f t="shared" si="33"/>
        <v>#VALUE!</v>
      </c>
      <c r="K280" s="2" t="e">
        <f t="shared" si="34"/>
        <v>#VALUE!</v>
      </c>
    </row>
    <row r="281" spans="2:11" x14ac:dyDescent="0.25">
      <c r="B281">
        <v>270</v>
      </c>
      <c r="C281" s="2" t="e">
        <f t="shared" si="32"/>
        <v>#VALUE!</v>
      </c>
      <c r="D281" s="2" t="e">
        <f t="shared" si="28"/>
        <v>#VALUE!</v>
      </c>
      <c r="E281" s="73" t="e">
        <f t="shared" si="30"/>
        <v>#VALUE!</v>
      </c>
      <c r="F281" s="6" t="e">
        <f t="shared" si="31"/>
        <v>#VALUE!</v>
      </c>
      <c r="G281" s="2" t="e">
        <f t="shared" si="29"/>
        <v>#VALUE!</v>
      </c>
      <c r="J281" s="2" t="e">
        <f t="shared" si="33"/>
        <v>#VALUE!</v>
      </c>
      <c r="K281" s="2" t="e">
        <f t="shared" si="34"/>
        <v>#VALUE!</v>
      </c>
    </row>
    <row r="282" spans="2:11" x14ac:dyDescent="0.25">
      <c r="B282">
        <v>271</v>
      </c>
      <c r="C282" s="2" t="e">
        <f t="shared" si="32"/>
        <v>#VALUE!</v>
      </c>
      <c r="D282" s="2" t="e">
        <f t="shared" si="28"/>
        <v>#VALUE!</v>
      </c>
      <c r="E282" s="73" t="e">
        <f t="shared" si="30"/>
        <v>#VALUE!</v>
      </c>
      <c r="F282" s="6" t="e">
        <f t="shared" si="31"/>
        <v>#VALUE!</v>
      </c>
      <c r="G282" s="2" t="e">
        <f t="shared" si="29"/>
        <v>#VALUE!</v>
      </c>
      <c r="J282" s="2" t="e">
        <f t="shared" si="33"/>
        <v>#VALUE!</v>
      </c>
      <c r="K282" s="2" t="e">
        <f t="shared" si="34"/>
        <v>#VALUE!</v>
      </c>
    </row>
    <row r="283" spans="2:11" x14ac:dyDescent="0.25">
      <c r="B283">
        <v>272</v>
      </c>
      <c r="C283" s="2" t="e">
        <f t="shared" si="32"/>
        <v>#VALUE!</v>
      </c>
      <c r="D283" s="2" t="e">
        <f t="shared" si="28"/>
        <v>#VALUE!</v>
      </c>
      <c r="E283" s="73" t="e">
        <f t="shared" si="30"/>
        <v>#VALUE!</v>
      </c>
      <c r="F283" s="6" t="e">
        <f t="shared" si="31"/>
        <v>#VALUE!</v>
      </c>
      <c r="G283" s="2" t="e">
        <f t="shared" si="29"/>
        <v>#VALUE!</v>
      </c>
      <c r="J283" s="2" t="e">
        <f t="shared" si="33"/>
        <v>#VALUE!</v>
      </c>
      <c r="K283" s="2" t="e">
        <f t="shared" si="34"/>
        <v>#VALUE!</v>
      </c>
    </row>
    <row r="284" spans="2:11" x14ac:dyDescent="0.25">
      <c r="B284">
        <v>273</v>
      </c>
      <c r="C284" s="2" t="e">
        <f t="shared" si="32"/>
        <v>#VALUE!</v>
      </c>
      <c r="D284" s="2" t="e">
        <f t="shared" si="28"/>
        <v>#VALUE!</v>
      </c>
      <c r="E284" s="73" t="e">
        <f t="shared" si="30"/>
        <v>#VALUE!</v>
      </c>
      <c r="F284" s="6" t="e">
        <f t="shared" si="31"/>
        <v>#VALUE!</v>
      </c>
      <c r="G284" s="2" t="e">
        <f t="shared" si="29"/>
        <v>#VALUE!</v>
      </c>
      <c r="J284" s="2" t="e">
        <f t="shared" si="33"/>
        <v>#VALUE!</v>
      </c>
      <c r="K284" s="2" t="e">
        <f t="shared" si="34"/>
        <v>#VALUE!</v>
      </c>
    </row>
    <row r="285" spans="2:11" x14ac:dyDescent="0.25">
      <c r="B285">
        <v>274</v>
      </c>
      <c r="C285" s="2" t="e">
        <f t="shared" si="32"/>
        <v>#VALUE!</v>
      </c>
      <c r="D285" s="2" t="e">
        <f t="shared" si="28"/>
        <v>#VALUE!</v>
      </c>
      <c r="E285" s="73" t="e">
        <f t="shared" si="30"/>
        <v>#VALUE!</v>
      </c>
      <c r="F285" s="6" t="e">
        <f t="shared" si="31"/>
        <v>#VALUE!</v>
      </c>
      <c r="G285" s="2" t="e">
        <f t="shared" si="29"/>
        <v>#VALUE!</v>
      </c>
      <c r="J285" s="2" t="e">
        <f t="shared" si="33"/>
        <v>#VALUE!</v>
      </c>
      <c r="K285" s="2" t="e">
        <f t="shared" si="34"/>
        <v>#VALUE!</v>
      </c>
    </row>
    <row r="286" spans="2:11" x14ac:dyDescent="0.25">
      <c r="B286">
        <v>275</v>
      </c>
      <c r="C286" s="2" t="e">
        <f t="shared" si="32"/>
        <v>#VALUE!</v>
      </c>
      <c r="D286" s="2" t="e">
        <f t="shared" si="28"/>
        <v>#VALUE!</v>
      </c>
      <c r="E286" s="73" t="e">
        <f t="shared" si="30"/>
        <v>#VALUE!</v>
      </c>
      <c r="F286" s="6" t="e">
        <f t="shared" si="31"/>
        <v>#VALUE!</v>
      </c>
      <c r="G286" s="2" t="e">
        <f t="shared" si="29"/>
        <v>#VALUE!</v>
      </c>
      <c r="J286" s="2" t="e">
        <f t="shared" si="33"/>
        <v>#VALUE!</v>
      </c>
      <c r="K286" s="2" t="e">
        <f t="shared" si="34"/>
        <v>#VALUE!</v>
      </c>
    </row>
    <row r="287" spans="2:11" x14ac:dyDescent="0.25">
      <c r="B287">
        <v>276</v>
      </c>
      <c r="C287" s="2" t="e">
        <f t="shared" si="32"/>
        <v>#VALUE!</v>
      </c>
      <c r="D287" s="2" t="e">
        <f t="shared" si="28"/>
        <v>#VALUE!</v>
      </c>
      <c r="E287" s="73" t="e">
        <f t="shared" si="30"/>
        <v>#VALUE!</v>
      </c>
      <c r="F287" s="6" t="e">
        <f t="shared" si="31"/>
        <v>#VALUE!</v>
      </c>
      <c r="G287" s="2" t="e">
        <f t="shared" si="29"/>
        <v>#VALUE!</v>
      </c>
      <c r="J287" s="2" t="e">
        <f t="shared" si="33"/>
        <v>#VALUE!</v>
      </c>
      <c r="K287" s="2" t="e">
        <f t="shared" si="34"/>
        <v>#VALUE!</v>
      </c>
    </row>
    <row r="288" spans="2:11" x14ac:dyDescent="0.25">
      <c r="B288">
        <v>277</v>
      </c>
      <c r="C288" s="2" t="e">
        <f t="shared" si="32"/>
        <v>#VALUE!</v>
      </c>
      <c r="D288" s="2" t="e">
        <f t="shared" si="28"/>
        <v>#VALUE!</v>
      </c>
      <c r="E288" s="73" t="e">
        <f t="shared" si="30"/>
        <v>#VALUE!</v>
      </c>
      <c r="F288" s="6" t="e">
        <f t="shared" si="31"/>
        <v>#VALUE!</v>
      </c>
      <c r="G288" s="2" t="e">
        <f t="shared" si="29"/>
        <v>#VALUE!</v>
      </c>
      <c r="J288" s="2" t="e">
        <f t="shared" si="33"/>
        <v>#VALUE!</v>
      </c>
      <c r="K288" s="2" t="e">
        <f t="shared" si="34"/>
        <v>#VALUE!</v>
      </c>
    </row>
    <row r="289" spans="2:11" x14ac:dyDescent="0.25">
      <c r="B289">
        <v>278</v>
      </c>
      <c r="C289" s="2" t="e">
        <f t="shared" si="32"/>
        <v>#VALUE!</v>
      </c>
      <c r="D289" s="2" t="e">
        <f t="shared" si="28"/>
        <v>#VALUE!</v>
      </c>
      <c r="E289" s="73" t="e">
        <f t="shared" si="30"/>
        <v>#VALUE!</v>
      </c>
      <c r="F289" s="6" t="e">
        <f t="shared" si="31"/>
        <v>#VALUE!</v>
      </c>
      <c r="G289" s="2" t="e">
        <f t="shared" si="29"/>
        <v>#VALUE!</v>
      </c>
      <c r="J289" s="2" t="e">
        <f t="shared" si="33"/>
        <v>#VALUE!</v>
      </c>
      <c r="K289" s="2" t="e">
        <f t="shared" si="34"/>
        <v>#VALUE!</v>
      </c>
    </row>
    <row r="290" spans="2:11" x14ac:dyDescent="0.25">
      <c r="B290">
        <v>279</v>
      </c>
      <c r="C290" s="2" t="e">
        <f t="shared" si="32"/>
        <v>#VALUE!</v>
      </c>
      <c r="D290" s="2" t="e">
        <f t="shared" si="28"/>
        <v>#VALUE!</v>
      </c>
      <c r="E290" s="73" t="e">
        <f t="shared" si="30"/>
        <v>#VALUE!</v>
      </c>
      <c r="F290" s="6" t="e">
        <f t="shared" si="31"/>
        <v>#VALUE!</v>
      </c>
      <c r="G290" s="2" t="e">
        <f t="shared" si="29"/>
        <v>#VALUE!</v>
      </c>
      <c r="J290" s="2" t="e">
        <f t="shared" si="33"/>
        <v>#VALUE!</v>
      </c>
      <c r="K290" s="2" t="e">
        <f t="shared" si="34"/>
        <v>#VALUE!</v>
      </c>
    </row>
    <row r="291" spans="2:11" x14ac:dyDescent="0.25">
      <c r="B291">
        <v>280</v>
      </c>
      <c r="C291" s="2" t="e">
        <f t="shared" si="32"/>
        <v>#VALUE!</v>
      </c>
      <c r="D291" s="2" t="e">
        <f t="shared" si="28"/>
        <v>#VALUE!</v>
      </c>
      <c r="E291" s="73" t="e">
        <f t="shared" si="30"/>
        <v>#VALUE!</v>
      </c>
      <c r="F291" s="6" t="e">
        <f t="shared" si="31"/>
        <v>#VALUE!</v>
      </c>
      <c r="G291" s="2" t="e">
        <f t="shared" si="29"/>
        <v>#VALUE!</v>
      </c>
      <c r="J291" s="2" t="e">
        <f t="shared" si="33"/>
        <v>#VALUE!</v>
      </c>
      <c r="K291" s="2" t="e">
        <f t="shared" si="34"/>
        <v>#VALUE!</v>
      </c>
    </row>
    <row r="292" spans="2:11" x14ac:dyDescent="0.25">
      <c r="B292">
        <v>281</v>
      </c>
      <c r="C292" s="2" t="e">
        <f t="shared" si="32"/>
        <v>#VALUE!</v>
      </c>
      <c r="D292" s="2" t="e">
        <f t="shared" si="28"/>
        <v>#VALUE!</v>
      </c>
      <c r="E292" s="73" t="e">
        <f t="shared" si="30"/>
        <v>#VALUE!</v>
      </c>
      <c r="F292" s="6" t="e">
        <f t="shared" si="31"/>
        <v>#VALUE!</v>
      </c>
      <c r="G292" s="2" t="e">
        <f t="shared" si="29"/>
        <v>#VALUE!</v>
      </c>
      <c r="J292" s="2" t="e">
        <f t="shared" si="33"/>
        <v>#VALUE!</v>
      </c>
      <c r="K292" s="2" t="e">
        <f t="shared" si="34"/>
        <v>#VALUE!</v>
      </c>
    </row>
    <row r="293" spans="2:11" x14ac:dyDescent="0.25">
      <c r="B293">
        <v>282</v>
      </c>
      <c r="C293" s="2" t="e">
        <f t="shared" si="32"/>
        <v>#VALUE!</v>
      </c>
      <c r="D293" s="2" t="e">
        <f t="shared" si="28"/>
        <v>#VALUE!</v>
      </c>
      <c r="E293" s="73" t="e">
        <f t="shared" si="30"/>
        <v>#VALUE!</v>
      </c>
      <c r="F293" s="6" t="e">
        <f t="shared" si="31"/>
        <v>#VALUE!</v>
      </c>
      <c r="G293" s="2" t="e">
        <f t="shared" si="29"/>
        <v>#VALUE!</v>
      </c>
      <c r="J293" s="2" t="e">
        <f t="shared" si="33"/>
        <v>#VALUE!</v>
      </c>
      <c r="K293" s="2" t="e">
        <f t="shared" si="34"/>
        <v>#VALUE!</v>
      </c>
    </row>
    <row r="294" spans="2:11" x14ac:dyDescent="0.25">
      <c r="B294">
        <v>283</v>
      </c>
      <c r="C294" s="2" t="e">
        <f t="shared" si="32"/>
        <v>#VALUE!</v>
      </c>
      <c r="D294" s="2" t="e">
        <f t="shared" si="28"/>
        <v>#VALUE!</v>
      </c>
      <c r="E294" s="73" t="e">
        <f t="shared" si="30"/>
        <v>#VALUE!</v>
      </c>
      <c r="F294" s="6" t="e">
        <f t="shared" si="31"/>
        <v>#VALUE!</v>
      </c>
      <c r="G294" s="2" t="e">
        <f t="shared" si="29"/>
        <v>#VALUE!</v>
      </c>
      <c r="J294" s="2" t="e">
        <f t="shared" si="33"/>
        <v>#VALUE!</v>
      </c>
      <c r="K294" s="2" t="e">
        <f t="shared" si="34"/>
        <v>#VALUE!</v>
      </c>
    </row>
    <row r="295" spans="2:11" x14ac:dyDescent="0.25">
      <c r="B295">
        <v>284</v>
      </c>
      <c r="C295" s="2" t="e">
        <f t="shared" si="32"/>
        <v>#VALUE!</v>
      </c>
      <c r="D295" s="2" t="e">
        <f t="shared" si="28"/>
        <v>#VALUE!</v>
      </c>
      <c r="E295" s="73" t="e">
        <f t="shared" si="30"/>
        <v>#VALUE!</v>
      </c>
      <c r="F295" s="6" t="e">
        <f t="shared" si="31"/>
        <v>#VALUE!</v>
      </c>
      <c r="G295" s="2" t="e">
        <f t="shared" si="29"/>
        <v>#VALUE!</v>
      </c>
      <c r="J295" s="2" t="e">
        <f t="shared" si="33"/>
        <v>#VALUE!</v>
      </c>
      <c r="K295" s="2" t="e">
        <f t="shared" si="34"/>
        <v>#VALUE!</v>
      </c>
    </row>
    <row r="296" spans="2:11" x14ac:dyDescent="0.25">
      <c r="B296">
        <v>285</v>
      </c>
      <c r="C296" s="2" t="e">
        <f t="shared" si="32"/>
        <v>#VALUE!</v>
      </c>
      <c r="D296" s="2" t="e">
        <f t="shared" si="28"/>
        <v>#VALUE!</v>
      </c>
      <c r="E296" s="73" t="e">
        <f t="shared" si="30"/>
        <v>#VALUE!</v>
      </c>
      <c r="F296" s="6" t="e">
        <f t="shared" si="31"/>
        <v>#VALUE!</v>
      </c>
      <c r="G296" s="2" t="e">
        <f t="shared" si="29"/>
        <v>#VALUE!</v>
      </c>
      <c r="J296" s="2" t="e">
        <f t="shared" si="33"/>
        <v>#VALUE!</v>
      </c>
      <c r="K296" s="2" t="e">
        <f t="shared" si="34"/>
        <v>#VALUE!</v>
      </c>
    </row>
    <row r="297" spans="2:11" x14ac:dyDescent="0.25">
      <c r="B297">
        <v>286</v>
      </c>
      <c r="C297" s="2" t="e">
        <f t="shared" si="32"/>
        <v>#VALUE!</v>
      </c>
      <c r="D297" s="2" t="e">
        <f t="shared" si="28"/>
        <v>#VALUE!</v>
      </c>
      <c r="E297" s="73" t="e">
        <f t="shared" si="30"/>
        <v>#VALUE!</v>
      </c>
      <c r="F297" s="6" t="e">
        <f t="shared" si="31"/>
        <v>#VALUE!</v>
      </c>
      <c r="G297" s="2" t="e">
        <f t="shared" si="29"/>
        <v>#VALUE!</v>
      </c>
      <c r="J297" s="2" t="e">
        <f t="shared" si="33"/>
        <v>#VALUE!</v>
      </c>
      <c r="K297" s="2" t="e">
        <f t="shared" si="34"/>
        <v>#VALUE!</v>
      </c>
    </row>
    <row r="298" spans="2:11" x14ac:dyDescent="0.25">
      <c r="B298">
        <v>287</v>
      </c>
      <c r="C298" s="2" t="e">
        <f t="shared" si="32"/>
        <v>#VALUE!</v>
      </c>
      <c r="D298" s="2" t="e">
        <f t="shared" si="28"/>
        <v>#VALUE!</v>
      </c>
      <c r="E298" s="73" t="e">
        <f t="shared" si="30"/>
        <v>#VALUE!</v>
      </c>
      <c r="F298" s="6" t="e">
        <f t="shared" si="31"/>
        <v>#VALUE!</v>
      </c>
      <c r="G298" s="2" t="e">
        <f t="shared" si="29"/>
        <v>#VALUE!</v>
      </c>
      <c r="J298" s="2" t="e">
        <f t="shared" si="33"/>
        <v>#VALUE!</v>
      </c>
      <c r="K298" s="2" t="e">
        <f t="shared" si="34"/>
        <v>#VALUE!</v>
      </c>
    </row>
    <row r="299" spans="2:11" x14ac:dyDescent="0.25">
      <c r="B299">
        <v>288</v>
      </c>
      <c r="C299" s="2" t="e">
        <f t="shared" si="32"/>
        <v>#VALUE!</v>
      </c>
      <c r="D299" s="2" t="e">
        <f t="shared" si="28"/>
        <v>#VALUE!</v>
      </c>
      <c r="E299" s="73" t="e">
        <f t="shared" si="30"/>
        <v>#VALUE!</v>
      </c>
      <c r="F299" s="6" t="e">
        <f t="shared" si="31"/>
        <v>#VALUE!</v>
      </c>
      <c r="G299" s="2" t="e">
        <f t="shared" si="29"/>
        <v>#VALUE!</v>
      </c>
      <c r="J299" s="2" t="e">
        <f t="shared" si="33"/>
        <v>#VALUE!</v>
      </c>
      <c r="K299" s="2" t="e">
        <f t="shared" si="34"/>
        <v>#VALUE!</v>
      </c>
    </row>
    <row r="300" spans="2:11" x14ac:dyDescent="0.25">
      <c r="B300">
        <v>289</v>
      </c>
      <c r="C300" s="2" t="e">
        <f t="shared" si="32"/>
        <v>#VALUE!</v>
      </c>
      <c r="D300" s="2" t="e">
        <f t="shared" si="28"/>
        <v>#VALUE!</v>
      </c>
      <c r="E300" s="73" t="e">
        <f t="shared" si="30"/>
        <v>#VALUE!</v>
      </c>
      <c r="F300" s="6" t="e">
        <f t="shared" si="31"/>
        <v>#VALUE!</v>
      </c>
      <c r="G300" s="2" t="e">
        <f t="shared" si="29"/>
        <v>#VALUE!</v>
      </c>
      <c r="J300" s="2" t="e">
        <f t="shared" si="33"/>
        <v>#VALUE!</v>
      </c>
      <c r="K300" s="2" t="e">
        <f t="shared" si="34"/>
        <v>#VALUE!</v>
      </c>
    </row>
    <row r="301" spans="2:11" x14ac:dyDescent="0.25">
      <c r="B301">
        <v>290</v>
      </c>
      <c r="C301" s="2" t="e">
        <f t="shared" si="32"/>
        <v>#VALUE!</v>
      </c>
      <c r="D301" s="2" t="e">
        <f t="shared" si="28"/>
        <v>#VALUE!</v>
      </c>
      <c r="E301" s="73" t="e">
        <f t="shared" si="30"/>
        <v>#VALUE!</v>
      </c>
      <c r="F301" s="6" t="e">
        <f t="shared" si="31"/>
        <v>#VALUE!</v>
      </c>
      <c r="G301" s="2" t="e">
        <f t="shared" si="29"/>
        <v>#VALUE!</v>
      </c>
      <c r="J301" s="2" t="e">
        <f t="shared" si="33"/>
        <v>#VALUE!</v>
      </c>
      <c r="K301" s="2" t="e">
        <f t="shared" si="34"/>
        <v>#VALUE!</v>
      </c>
    </row>
    <row r="302" spans="2:11" x14ac:dyDescent="0.25">
      <c r="B302">
        <v>291</v>
      </c>
      <c r="C302" s="2" t="e">
        <f t="shared" si="32"/>
        <v>#VALUE!</v>
      </c>
      <c r="D302" s="2" t="e">
        <f t="shared" si="28"/>
        <v>#VALUE!</v>
      </c>
      <c r="E302" s="73" t="e">
        <f t="shared" si="30"/>
        <v>#VALUE!</v>
      </c>
      <c r="F302" s="6" t="e">
        <f t="shared" si="31"/>
        <v>#VALUE!</v>
      </c>
      <c r="G302" s="2" t="e">
        <f t="shared" si="29"/>
        <v>#VALUE!</v>
      </c>
      <c r="J302" s="2" t="e">
        <f t="shared" si="33"/>
        <v>#VALUE!</v>
      </c>
      <c r="K302" s="2" t="e">
        <f t="shared" si="34"/>
        <v>#VALUE!</v>
      </c>
    </row>
    <row r="303" spans="2:11" x14ac:dyDescent="0.25">
      <c r="B303">
        <v>292</v>
      </c>
      <c r="C303" s="2" t="e">
        <f t="shared" si="32"/>
        <v>#VALUE!</v>
      </c>
      <c r="D303" s="2" t="e">
        <f t="shared" si="28"/>
        <v>#VALUE!</v>
      </c>
      <c r="E303" s="73" t="e">
        <f t="shared" si="30"/>
        <v>#VALUE!</v>
      </c>
      <c r="F303" s="6" t="e">
        <f t="shared" si="31"/>
        <v>#VALUE!</v>
      </c>
      <c r="G303" s="2" t="e">
        <f t="shared" si="29"/>
        <v>#VALUE!</v>
      </c>
      <c r="J303" s="2" t="e">
        <f t="shared" si="33"/>
        <v>#VALUE!</v>
      </c>
      <c r="K303" s="2" t="e">
        <f t="shared" si="34"/>
        <v>#VALUE!</v>
      </c>
    </row>
    <row r="304" spans="2:11" x14ac:dyDescent="0.25">
      <c r="B304">
        <v>293</v>
      </c>
      <c r="C304" s="2" t="e">
        <f t="shared" si="32"/>
        <v>#VALUE!</v>
      </c>
      <c r="D304" s="2" t="e">
        <f t="shared" si="28"/>
        <v>#VALUE!</v>
      </c>
      <c r="E304" s="73" t="e">
        <f t="shared" si="30"/>
        <v>#VALUE!</v>
      </c>
      <c r="F304" s="6" t="e">
        <f t="shared" si="31"/>
        <v>#VALUE!</v>
      </c>
      <c r="G304" s="2" t="e">
        <f t="shared" si="29"/>
        <v>#VALUE!</v>
      </c>
      <c r="J304" s="2" t="e">
        <f t="shared" si="33"/>
        <v>#VALUE!</v>
      </c>
      <c r="K304" s="2" t="e">
        <f t="shared" si="34"/>
        <v>#VALUE!</v>
      </c>
    </row>
    <row r="305" spans="2:11" x14ac:dyDescent="0.25">
      <c r="B305">
        <v>294</v>
      </c>
      <c r="C305" s="2" t="e">
        <f t="shared" si="32"/>
        <v>#VALUE!</v>
      </c>
      <c r="D305" s="2" t="e">
        <f t="shared" si="28"/>
        <v>#VALUE!</v>
      </c>
      <c r="E305" s="73" t="e">
        <f t="shared" si="30"/>
        <v>#VALUE!</v>
      </c>
      <c r="F305" s="6" t="e">
        <f t="shared" si="31"/>
        <v>#VALUE!</v>
      </c>
      <c r="G305" s="2" t="e">
        <f t="shared" si="29"/>
        <v>#VALUE!</v>
      </c>
      <c r="J305" s="2" t="e">
        <f t="shared" si="33"/>
        <v>#VALUE!</v>
      </c>
      <c r="K305" s="2" t="e">
        <f t="shared" si="34"/>
        <v>#VALUE!</v>
      </c>
    </row>
    <row r="306" spans="2:11" x14ac:dyDescent="0.25">
      <c r="B306">
        <v>295</v>
      </c>
      <c r="C306" s="2" t="e">
        <f t="shared" si="32"/>
        <v>#VALUE!</v>
      </c>
      <c r="D306" s="2" t="e">
        <f t="shared" si="28"/>
        <v>#VALUE!</v>
      </c>
      <c r="E306" s="73" t="e">
        <f t="shared" si="30"/>
        <v>#VALUE!</v>
      </c>
      <c r="F306" s="6" t="e">
        <f t="shared" si="31"/>
        <v>#VALUE!</v>
      </c>
      <c r="G306" s="2" t="e">
        <f t="shared" si="29"/>
        <v>#VALUE!</v>
      </c>
      <c r="J306" s="2" t="e">
        <f t="shared" si="33"/>
        <v>#VALUE!</v>
      </c>
      <c r="K306" s="2" t="e">
        <f t="shared" si="34"/>
        <v>#VALUE!</v>
      </c>
    </row>
    <row r="307" spans="2:11" x14ac:dyDescent="0.25">
      <c r="B307">
        <v>296</v>
      </c>
      <c r="C307" s="2" t="e">
        <f t="shared" si="32"/>
        <v>#VALUE!</v>
      </c>
      <c r="D307" s="2" t="e">
        <f t="shared" si="28"/>
        <v>#VALUE!</v>
      </c>
      <c r="E307" s="73" t="e">
        <f t="shared" si="30"/>
        <v>#VALUE!</v>
      </c>
      <c r="F307" s="6" t="e">
        <f t="shared" si="31"/>
        <v>#VALUE!</v>
      </c>
      <c r="G307" s="2" t="e">
        <f t="shared" si="29"/>
        <v>#VALUE!</v>
      </c>
      <c r="J307" s="2" t="e">
        <f t="shared" si="33"/>
        <v>#VALUE!</v>
      </c>
      <c r="K307" s="2" t="e">
        <f t="shared" si="34"/>
        <v>#VALUE!</v>
      </c>
    </row>
    <row r="308" spans="2:11" x14ac:dyDescent="0.25">
      <c r="B308">
        <v>297</v>
      </c>
      <c r="C308" s="2" t="e">
        <f t="shared" si="32"/>
        <v>#VALUE!</v>
      </c>
      <c r="D308" s="2" t="e">
        <f t="shared" si="28"/>
        <v>#VALUE!</v>
      </c>
      <c r="E308" s="73" t="e">
        <f t="shared" si="30"/>
        <v>#VALUE!</v>
      </c>
      <c r="F308" s="6" t="e">
        <f t="shared" si="31"/>
        <v>#VALUE!</v>
      </c>
      <c r="G308" s="2" t="e">
        <f t="shared" si="29"/>
        <v>#VALUE!</v>
      </c>
      <c r="J308" s="2" t="e">
        <f t="shared" si="33"/>
        <v>#VALUE!</v>
      </c>
      <c r="K308" s="2" t="e">
        <f t="shared" si="34"/>
        <v>#VALUE!</v>
      </c>
    </row>
    <row r="309" spans="2:11" x14ac:dyDescent="0.25">
      <c r="B309">
        <v>298</v>
      </c>
      <c r="C309" s="2" t="e">
        <f t="shared" si="32"/>
        <v>#VALUE!</v>
      </c>
      <c r="D309" s="2" t="e">
        <f t="shared" si="28"/>
        <v>#VALUE!</v>
      </c>
      <c r="E309" s="73" t="e">
        <f t="shared" si="30"/>
        <v>#VALUE!</v>
      </c>
      <c r="F309" s="6" t="e">
        <f t="shared" si="31"/>
        <v>#VALUE!</v>
      </c>
      <c r="G309" s="2" t="e">
        <f t="shared" si="29"/>
        <v>#VALUE!</v>
      </c>
      <c r="J309" s="2" t="e">
        <f t="shared" si="33"/>
        <v>#VALUE!</v>
      </c>
      <c r="K309" s="2" t="e">
        <f t="shared" si="34"/>
        <v>#VALUE!</v>
      </c>
    </row>
    <row r="310" spans="2:11" x14ac:dyDescent="0.25">
      <c r="B310">
        <v>299</v>
      </c>
      <c r="C310" s="2" t="e">
        <f t="shared" si="32"/>
        <v>#VALUE!</v>
      </c>
      <c r="D310" s="2" t="e">
        <f t="shared" si="28"/>
        <v>#VALUE!</v>
      </c>
      <c r="E310" s="73" t="e">
        <f t="shared" si="30"/>
        <v>#VALUE!</v>
      </c>
      <c r="F310" s="6" t="e">
        <f t="shared" si="31"/>
        <v>#VALUE!</v>
      </c>
      <c r="G310" s="2" t="e">
        <f t="shared" si="29"/>
        <v>#VALUE!</v>
      </c>
      <c r="J310" s="2" t="e">
        <f t="shared" si="33"/>
        <v>#VALUE!</v>
      </c>
      <c r="K310" s="2" t="e">
        <f t="shared" si="34"/>
        <v>#VALUE!</v>
      </c>
    </row>
    <row r="311" spans="2:11" x14ac:dyDescent="0.25">
      <c r="B311">
        <v>300</v>
      </c>
      <c r="C311" s="2" t="e">
        <f t="shared" si="32"/>
        <v>#VALUE!</v>
      </c>
      <c r="D311" s="2" t="e">
        <f t="shared" si="28"/>
        <v>#VALUE!</v>
      </c>
      <c r="E311" s="73" t="e">
        <f t="shared" si="30"/>
        <v>#VALUE!</v>
      </c>
      <c r="F311" s="6" t="e">
        <f t="shared" si="31"/>
        <v>#VALUE!</v>
      </c>
      <c r="G311" s="2" t="e">
        <f t="shared" si="29"/>
        <v>#VALUE!</v>
      </c>
      <c r="J311" s="2" t="e">
        <f t="shared" si="33"/>
        <v>#VALUE!</v>
      </c>
      <c r="K311" s="2" t="e">
        <f t="shared" si="34"/>
        <v>#VALUE!</v>
      </c>
    </row>
    <row r="312" spans="2:11" x14ac:dyDescent="0.25">
      <c r="B312">
        <v>301</v>
      </c>
      <c r="C312" s="2" t="e">
        <f t="shared" si="32"/>
        <v>#VALUE!</v>
      </c>
      <c r="D312" s="2" t="e">
        <f t="shared" si="28"/>
        <v>#VALUE!</v>
      </c>
      <c r="E312" s="73" t="e">
        <f t="shared" si="30"/>
        <v>#VALUE!</v>
      </c>
      <c r="F312" s="6" t="e">
        <f t="shared" si="31"/>
        <v>#VALUE!</v>
      </c>
      <c r="G312" s="2" t="e">
        <f t="shared" si="29"/>
        <v>#VALUE!</v>
      </c>
      <c r="J312" s="2" t="e">
        <f t="shared" si="33"/>
        <v>#VALUE!</v>
      </c>
      <c r="K312" s="2" t="e">
        <f t="shared" si="34"/>
        <v>#VALUE!</v>
      </c>
    </row>
    <row r="313" spans="2:11" x14ac:dyDescent="0.25">
      <c r="B313">
        <v>302</v>
      </c>
      <c r="C313" s="2" t="e">
        <f t="shared" si="32"/>
        <v>#VALUE!</v>
      </c>
      <c r="D313" s="2" t="e">
        <f t="shared" si="28"/>
        <v>#VALUE!</v>
      </c>
      <c r="E313" s="73" t="e">
        <f t="shared" si="30"/>
        <v>#VALUE!</v>
      </c>
      <c r="F313" s="6" t="e">
        <f t="shared" si="31"/>
        <v>#VALUE!</v>
      </c>
      <c r="G313" s="2" t="e">
        <f t="shared" si="29"/>
        <v>#VALUE!</v>
      </c>
      <c r="J313" s="2" t="e">
        <f t="shared" si="33"/>
        <v>#VALUE!</v>
      </c>
      <c r="K313" s="2" t="e">
        <f t="shared" si="34"/>
        <v>#VALUE!</v>
      </c>
    </row>
    <row r="314" spans="2:11" x14ac:dyDescent="0.25">
      <c r="B314">
        <v>303</v>
      </c>
      <c r="C314" s="2" t="e">
        <f t="shared" si="32"/>
        <v>#VALUE!</v>
      </c>
      <c r="D314" s="2" t="e">
        <f t="shared" si="28"/>
        <v>#VALUE!</v>
      </c>
      <c r="E314" s="73" t="e">
        <f t="shared" si="30"/>
        <v>#VALUE!</v>
      </c>
      <c r="F314" s="6" t="e">
        <f t="shared" si="31"/>
        <v>#VALUE!</v>
      </c>
      <c r="G314" s="2" t="e">
        <f t="shared" si="29"/>
        <v>#VALUE!</v>
      </c>
      <c r="J314" s="2" t="e">
        <f t="shared" si="33"/>
        <v>#VALUE!</v>
      </c>
      <c r="K314" s="2" t="e">
        <f t="shared" si="34"/>
        <v>#VALUE!</v>
      </c>
    </row>
    <row r="315" spans="2:11" x14ac:dyDescent="0.25">
      <c r="B315">
        <v>304</v>
      </c>
      <c r="C315" s="2" t="e">
        <f t="shared" si="32"/>
        <v>#VALUE!</v>
      </c>
      <c r="D315" s="2" t="e">
        <f t="shared" si="28"/>
        <v>#VALUE!</v>
      </c>
      <c r="E315" s="73" t="e">
        <f t="shared" si="30"/>
        <v>#VALUE!</v>
      </c>
      <c r="F315" s="6" t="e">
        <f t="shared" si="31"/>
        <v>#VALUE!</v>
      </c>
      <c r="G315" s="2" t="e">
        <f t="shared" si="29"/>
        <v>#VALUE!</v>
      </c>
      <c r="J315" s="2" t="e">
        <f t="shared" si="33"/>
        <v>#VALUE!</v>
      </c>
      <c r="K315" s="2" t="e">
        <f t="shared" si="34"/>
        <v>#VALUE!</v>
      </c>
    </row>
    <row r="316" spans="2:11" x14ac:dyDescent="0.25">
      <c r="B316">
        <v>305</v>
      </c>
      <c r="C316" s="2" t="e">
        <f t="shared" si="32"/>
        <v>#VALUE!</v>
      </c>
      <c r="D316" s="2" t="e">
        <f t="shared" si="28"/>
        <v>#VALUE!</v>
      </c>
      <c r="E316" s="73" t="e">
        <f t="shared" si="30"/>
        <v>#VALUE!</v>
      </c>
      <c r="F316" s="6" t="e">
        <f t="shared" si="31"/>
        <v>#VALUE!</v>
      </c>
      <c r="G316" s="2" t="e">
        <f t="shared" si="29"/>
        <v>#VALUE!</v>
      </c>
      <c r="J316" s="2" t="e">
        <f t="shared" si="33"/>
        <v>#VALUE!</v>
      </c>
      <c r="K316" s="2" t="e">
        <f t="shared" si="34"/>
        <v>#VALUE!</v>
      </c>
    </row>
    <row r="317" spans="2:11" x14ac:dyDescent="0.25">
      <c r="B317">
        <v>306</v>
      </c>
      <c r="C317" s="2" t="e">
        <f t="shared" si="32"/>
        <v>#VALUE!</v>
      </c>
      <c r="D317" s="2" t="e">
        <f t="shared" si="28"/>
        <v>#VALUE!</v>
      </c>
      <c r="E317" s="73" t="e">
        <f t="shared" si="30"/>
        <v>#VALUE!</v>
      </c>
      <c r="F317" s="6" t="e">
        <f t="shared" si="31"/>
        <v>#VALUE!</v>
      </c>
      <c r="G317" s="2" t="e">
        <f t="shared" si="29"/>
        <v>#VALUE!</v>
      </c>
      <c r="J317" s="2" t="e">
        <f t="shared" si="33"/>
        <v>#VALUE!</v>
      </c>
      <c r="K317" s="2" t="e">
        <f t="shared" si="34"/>
        <v>#VALUE!</v>
      </c>
    </row>
    <row r="318" spans="2:11" x14ac:dyDescent="0.25">
      <c r="B318">
        <v>307</v>
      </c>
      <c r="C318" s="2" t="e">
        <f t="shared" si="32"/>
        <v>#VALUE!</v>
      </c>
      <c r="D318" s="2" t="e">
        <f t="shared" si="28"/>
        <v>#VALUE!</v>
      </c>
      <c r="E318" s="73" t="e">
        <f t="shared" si="30"/>
        <v>#VALUE!</v>
      </c>
      <c r="F318" s="6" t="e">
        <f t="shared" si="31"/>
        <v>#VALUE!</v>
      </c>
      <c r="G318" s="2" t="e">
        <f t="shared" si="29"/>
        <v>#VALUE!</v>
      </c>
      <c r="J318" s="2" t="e">
        <f t="shared" si="33"/>
        <v>#VALUE!</v>
      </c>
      <c r="K318" s="2" t="e">
        <f t="shared" si="34"/>
        <v>#VALUE!</v>
      </c>
    </row>
    <row r="319" spans="2:11" x14ac:dyDescent="0.25">
      <c r="B319">
        <v>308</v>
      </c>
      <c r="C319" s="2" t="e">
        <f t="shared" si="32"/>
        <v>#VALUE!</v>
      </c>
      <c r="D319" s="2" t="e">
        <f t="shared" si="28"/>
        <v>#VALUE!</v>
      </c>
      <c r="E319" s="73" t="e">
        <f t="shared" si="30"/>
        <v>#VALUE!</v>
      </c>
      <c r="F319" s="6" t="e">
        <f t="shared" si="31"/>
        <v>#VALUE!</v>
      </c>
      <c r="G319" s="2" t="e">
        <f t="shared" si="29"/>
        <v>#VALUE!</v>
      </c>
      <c r="J319" s="2" t="e">
        <f t="shared" si="33"/>
        <v>#VALUE!</v>
      </c>
      <c r="K319" s="2" t="e">
        <f t="shared" si="34"/>
        <v>#VALUE!</v>
      </c>
    </row>
    <row r="320" spans="2:11" x14ac:dyDescent="0.25">
      <c r="B320">
        <v>309</v>
      </c>
      <c r="C320" s="2" t="e">
        <f t="shared" si="32"/>
        <v>#VALUE!</v>
      </c>
      <c r="D320" s="2" t="e">
        <f t="shared" si="28"/>
        <v>#VALUE!</v>
      </c>
      <c r="E320" s="73" t="e">
        <f t="shared" si="30"/>
        <v>#VALUE!</v>
      </c>
      <c r="F320" s="6" t="e">
        <f t="shared" si="31"/>
        <v>#VALUE!</v>
      </c>
      <c r="G320" s="2" t="e">
        <f t="shared" si="29"/>
        <v>#VALUE!</v>
      </c>
      <c r="J320" s="2" t="e">
        <f t="shared" si="33"/>
        <v>#VALUE!</v>
      </c>
      <c r="K320" s="2" t="e">
        <f t="shared" si="34"/>
        <v>#VALUE!</v>
      </c>
    </row>
    <row r="321" spans="2:11" x14ac:dyDescent="0.25">
      <c r="B321">
        <v>310</v>
      </c>
      <c r="C321" s="2" t="e">
        <f t="shared" si="32"/>
        <v>#VALUE!</v>
      </c>
      <c r="D321" s="2" t="e">
        <f t="shared" si="28"/>
        <v>#VALUE!</v>
      </c>
      <c r="E321" s="73" t="e">
        <f t="shared" si="30"/>
        <v>#VALUE!</v>
      </c>
      <c r="F321" s="6" t="e">
        <f t="shared" si="31"/>
        <v>#VALUE!</v>
      </c>
      <c r="G321" s="2" t="e">
        <f t="shared" si="29"/>
        <v>#VALUE!</v>
      </c>
      <c r="J321" s="2" t="e">
        <f t="shared" si="33"/>
        <v>#VALUE!</v>
      </c>
      <c r="K321" s="2" t="e">
        <f t="shared" si="34"/>
        <v>#VALUE!</v>
      </c>
    </row>
    <row r="322" spans="2:11" x14ac:dyDescent="0.25">
      <c r="B322">
        <v>311</v>
      </c>
      <c r="C322" s="2" t="e">
        <f t="shared" si="32"/>
        <v>#VALUE!</v>
      </c>
      <c r="D322" s="2" t="e">
        <f t="shared" si="28"/>
        <v>#VALUE!</v>
      </c>
      <c r="E322" s="73" t="e">
        <f t="shared" si="30"/>
        <v>#VALUE!</v>
      </c>
      <c r="F322" s="6" t="e">
        <f t="shared" si="31"/>
        <v>#VALUE!</v>
      </c>
      <c r="G322" s="2" t="e">
        <f t="shared" si="29"/>
        <v>#VALUE!</v>
      </c>
      <c r="J322" s="2" t="e">
        <f t="shared" si="33"/>
        <v>#VALUE!</v>
      </c>
      <c r="K322" s="2" t="e">
        <f t="shared" si="34"/>
        <v>#VALUE!</v>
      </c>
    </row>
    <row r="323" spans="2:11" x14ac:dyDescent="0.25">
      <c r="B323">
        <v>312</v>
      </c>
      <c r="C323" s="2" t="e">
        <f t="shared" si="32"/>
        <v>#VALUE!</v>
      </c>
      <c r="D323" s="2" t="e">
        <f t="shared" si="28"/>
        <v>#VALUE!</v>
      </c>
      <c r="E323" s="73" t="e">
        <f t="shared" si="30"/>
        <v>#VALUE!</v>
      </c>
      <c r="F323" s="6" t="e">
        <f t="shared" si="31"/>
        <v>#VALUE!</v>
      </c>
      <c r="G323" s="2" t="e">
        <f t="shared" si="29"/>
        <v>#VALUE!</v>
      </c>
      <c r="J323" s="2" t="e">
        <f t="shared" si="33"/>
        <v>#VALUE!</v>
      </c>
      <c r="K323" s="2" t="e">
        <f t="shared" si="34"/>
        <v>#VALUE!</v>
      </c>
    </row>
    <row r="324" spans="2:11" x14ac:dyDescent="0.25">
      <c r="B324">
        <v>313</v>
      </c>
      <c r="C324" s="2" t="e">
        <f t="shared" si="32"/>
        <v>#VALUE!</v>
      </c>
      <c r="D324" s="2" t="e">
        <f t="shared" si="28"/>
        <v>#VALUE!</v>
      </c>
      <c r="E324" s="73" t="e">
        <f t="shared" si="30"/>
        <v>#VALUE!</v>
      </c>
      <c r="F324" s="6" t="e">
        <f t="shared" si="31"/>
        <v>#VALUE!</v>
      </c>
      <c r="G324" s="2" t="e">
        <f t="shared" si="29"/>
        <v>#VALUE!</v>
      </c>
      <c r="J324" s="2" t="e">
        <f t="shared" si="33"/>
        <v>#VALUE!</v>
      </c>
      <c r="K324" s="2" t="e">
        <f t="shared" si="34"/>
        <v>#VALUE!</v>
      </c>
    </row>
    <row r="325" spans="2:11" x14ac:dyDescent="0.25">
      <c r="B325">
        <v>314</v>
      </c>
      <c r="C325" s="2" t="e">
        <f t="shared" si="32"/>
        <v>#VALUE!</v>
      </c>
      <c r="D325" s="2" t="e">
        <f t="shared" si="28"/>
        <v>#VALUE!</v>
      </c>
      <c r="E325" s="73" t="e">
        <f t="shared" si="30"/>
        <v>#VALUE!</v>
      </c>
      <c r="F325" s="6" t="e">
        <f t="shared" si="31"/>
        <v>#VALUE!</v>
      </c>
      <c r="G325" s="2" t="e">
        <f t="shared" si="29"/>
        <v>#VALUE!</v>
      </c>
      <c r="J325" s="2" t="e">
        <f t="shared" si="33"/>
        <v>#VALUE!</v>
      </c>
      <c r="K325" s="2" t="e">
        <f t="shared" si="34"/>
        <v>#VALUE!</v>
      </c>
    </row>
    <row r="326" spans="2:11" x14ac:dyDescent="0.25">
      <c r="B326">
        <v>315</v>
      </c>
      <c r="C326" s="2" t="e">
        <f t="shared" si="32"/>
        <v>#VALUE!</v>
      </c>
      <c r="D326" s="2" t="e">
        <f t="shared" si="28"/>
        <v>#VALUE!</v>
      </c>
      <c r="E326" s="73" t="e">
        <f t="shared" si="30"/>
        <v>#VALUE!</v>
      </c>
      <c r="F326" s="6" t="e">
        <f t="shared" si="31"/>
        <v>#VALUE!</v>
      </c>
      <c r="G326" s="2" t="e">
        <f t="shared" si="29"/>
        <v>#VALUE!</v>
      </c>
      <c r="J326" s="2" t="e">
        <f t="shared" si="33"/>
        <v>#VALUE!</v>
      </c>
      <c r="K326" s="2" t="e">
        <f t="shared" si="34"/>
        <v>#VALUE!</v>
      </c>
    </row>
    <row r="327" spans="2:11" x14ac:dyDescent="0.25">
      <c r="B327">
        <v>316</v>
      </c>
      <c r="C327" s="2" t="e">
        <f t="shared" si="32"/>
        <v>#VALUE!</v>
      </c>
      <c r="D327" s="2" t="e">
        <f t="shared" si="28"/>
        <v>#VALUE!</v>
      </c>
      <c r="E327" s="73" t="e">
        <f t="shared" si="30"/>
        <v>#VALUE!</v>
      </c>
      <c r="F327" s="6" t="e">
        <f t="shared" si="31"/>
        <v>#VALUE!</v>
      </c>
      <c r="G327" s="2" t="e">
        <f t="shared" si="29"/>
        <v>#VALUE!</v>
      </c>
      <c r="J327" s="2" t="e">
        <f t="shared" si="33"/>
        <v>#VALUE!</v>
      </c>
      <c r="K327" s="2" t="e">
        <f t="shared" si="34"/>
        <v>#VALUE!</v>
      </c>
    </row>
    <row r="328" spans="2:11" x14ac:dyDescent="0.25">
      <c r="B328">
        <v>317</v>
      </c>
      <c r="C328" s="2" t="e">
        <f t="shared" si="32"/>
        <v>#VALUE!</v>
      </c>
      <c r="D328" s="2" t="e">
        <f t="shared" si="28"/>
        <v>#VALUE!</v>
      </c>
      <c r="E328" s="73" t="e">
        <f t="shared" si="30"/>
        <v>#VALUE!</v>
      </c>
      <c r="F328" s="6" t="e">
        <f t="shared" si="31"/>
        <v>#VALUE!</v>
      </c>
      <c r="G328" s="2" t="e">
        <f t="shared" si="29"/>
        <v>#VALUE!</v>
      </c>
      <c r="J328" s="2" t="e">
        <f t="shared" si="33"/>
        <v>#VALUE!</v>
      </c>
      <c r="K328" s="2" t="e">
        <f t="shared" si="34"/>
        <v>#VALUE!</v>
      </c>
    </row>
    <row r="329" spans="2:11" x14ac:dyDescent="0.25">
      <c r="B329">
        <v>318</v>
      </c>
      <c r="C329" s="2" t="e">
        <f t="shared" si="32"/>
        <v>#VALUE!</v>
      </c>
      <c r="D329" s="2" t="e">
        <f t="shared" si="28"/>
        <v>#VALUE!</v>
      </c>
      <c r="E329" s="73" t="e">
        <f t="shared" si="30"/>
        <v>#VALUE!</v>
      </c>
      <c r="F329" s="6" t="e">
        <f t="shared" si="31"/>
        <v>#VALUE!</v>
      </c>
      <c r="G329" s="2" t="e">
        <f t="shared" si="29"/>
        <v>#VALUE!</v>
      </c>
      <c r="J329" s="2" t="e">
        <f t="shared" si="33"/>
        <v>#VALUE!</v>
      </c>
      <c r="K329" s="2" t="e">
        <f t="shared" si="34"/>
        <v>#VALUE!</v>
      </c>
    </row>
    <row r="330" spans="2:11" x14ac:dyDescent="0.25">
      <c r="B330">
        <v>319</v>
      </c>
      <c r="C330" s="2" t="e">
        <f t="shared" si="32"/>
        <v>#VALUE!</v>
      </c>
      <c r="D330" s="2" t="e">
        <f t="shared" si="28"/>
        <v>#VALUE!</v>
      </c>
      <c r="E330" s="73" t="e">
        <f t="shared" si="30"/>
        <v>#VALUE!</v>
      </c>
      <c r="F330" s="6" t="e">
        <f t="shared" si="31"/>
        <v>#VALUE!</v>
      </c>
      <c r="G330" s="2" t="e">
        <f t="shared" si="29"/>
        <v>#VALUE!</v>
      </c>
      <c r="J330" s="2" t="e">
        <f t="shared" si="33"/>
        <v>#VALUE!</v>
      </c>
      <c r="K330" s="2" t="e">
        <f t="shared" si="34"/>
        <v>#VALUE!</v>
      </c>
    </row>
    <row r="331" spans="2:11" x14ac:dyDescent="0.25">
      <c r="B331">
        <v>320</v>
      </c>
      <c r="C331" s="2" t="e">
        <f t="shared" si="32"/>
        <v>#VALUE!</v>
      </c>
      <c r="D331" s="2" t="e">
        <f t="shared" si="28"/>
        <v>#VALUE!</v>
      </c>
      <c r="E331" s="73" t="e">
        <f t="shared" si="30"/>
        <v>#VALUE!</v>
      </c>
      <c r="F331" s="6" t="e">
        <f t="shared" si="31"/>
        <v>#VALUE!</v>
      </c>
      <c r="G331" s="2" t="e">
        <f t="shared" si="29"/>
        <v>#VALUE!</v>
      </c>
      <c r="J331" s="2" t="e">
        <f t="shared" si="33"/>
        <v>#VALUE!</v>
      </c>
      <c r="K331" s="2" t="e">
        <f t="shared" si="34"/>
        <v>#VALUE!</v>
      </c>
    </row>
    <row r="332" spans="2:11" x14ac:dyDescent="0.25">
      <c r="B332">
        <v>321</v>
      </c>
      <c r="C332" s="2" t="e">
        <f t="shared" si="32"/>
        <v>#VALUE!</v>
      </c>
      <c r="D332" s="2" t="e">
        <f t="shared" ref="D332:D371" si="35">$C332*(($G$4/100)/$G$5)</f>
        <v>#VALUE!</v>
      </c>
      <c r="E332" s="73" t="e">
        <f t="shared" si="30"/>
        <v>#VALUE!</v>
      </c>
      <c r="F332" s="6" t="e">
        <f t="shared" si="31"/>
        <v>#VALUE!</v>
      </c>
      <c r="G332" s="2" t="e">
        <f t="shared" ref="G332:G371" si="36">F332+E332</f>
        <v>#VALUE!</v>
      </c>
      <c r="J332" s="2" t="e">
        <f t="shared" si="33"/>
        <v>#VALUE!</v>
      </c>
      <c r="K332" s="2" t="e">
        <f t="shared" si="34"/>
        <v>#VALUE!</v>
      </c>
    </row>
    <row r="333" spans="2:11" x14ac:dyDescent="0.25">
      <c r="B333">
        <v>322</v>
      </c>
      <c r="C333" s="2" t="e">
        <f t="shared" si="32"/>
        <v>#VALUE!</v>
      </c>
      <c r="D333" s="2" t="e">
        <f t="shared" si="35"/>
        <v>#VALUE!</v>
      </c>
      <c r="E333" s="73" t="e">
        <f t="shared" ref="E333:E371" si="37">IF(C333&gt;1, ($D333*(1-$G$8/100))-$N$19, "0.00")</f>
        <v>#VALUE!</v>
      </c>
      <c r="F333" s="6" t="e">
        <f t="shared" ref="F333:F371" si="38">IF(ROUND(D333, 2)=0,0,$D$4-D333)</f>
        <v>#VALUE!</v>
      </c>
      <c r="G333" s="2" t="e">
        <f t="shared" si="36"/>
        <v>#VALUE!</v>
      </c>
      <c r="J333" s="2" t="e">
        <f t="shared" si="33"/>
        <v>#VALUE!</v>
      </c>
      <c r="K333" s="2" t="e">
        <f t="shared" si="34"/>
        <v>#VALUE!</v>
      </c>
    </row>
    <row r="334" spans="2:11" x14ac:dyDescent="0.25">
      <c r="B334">
        <v>323</v>
      </c>
      <c r="C334" s="2" t="e">
        <f t="shared" ref="C334:C371" si="39">C333-F333</f>
        <v>#VALUE!</v>
      </c>
      <c r="D334" s="2" t="e">
        <f t="shared" si="35"/>
        <v>#VALUE!</v>
      </c>
      <c r="E334" s="73" t="e">
        <f t="shared" si="37"/>
        <v>#VALUE!</v>
      </c>
      <c r="F334" s="6" t="e">
        <f t="shared" si="38"/>
        <v>#VALUE!</v>
      </c>
      <c r="G334" s="2" t="e">
        <f t="shared" si="36"/>
        <v>#VALUE!</v>
      </c>
      <c r="J334" s="2" t="e">
        <f t="shared" ref="J334:J371" si="40">J333+D334</f>
        <v>#VALUE!</v>
      </c>
      <c r="K334" s="2" t="e">
        <f t="shared" ref="K334:K371" si="41">K333+E334</f>
        <v>#VALUE!</v>
      </c>
    </row>
    <row r="335" spans="2:11" x14ac:dyDescent="0.25">
      <c r="B335">
        <v>324</v>
      </c>
      <c r="C335" s="2" t="e">
        <f t="shared" si="39"/>
        <v>#VALUE!</v>
      </c>
      <c r="D335" s="2" t="e">
        <f t="shared" si="35"/>
        <v>#VALUE!</v>
      </c>
      <c r="E335" s="73" t="e">
        <f t="shared" si="37"/>
        <v>#VALUE!</v>
      </c>
      <c r="F335" s="6" t="e">
        <f t="shared" si="38"/>
        <v>#VALUE!</v>
      </c>
      <c r="G335" s="2" t="e">
        <f t="shared" si="36"/>
        <v>#VALUE!</v>
      </c>
      <c r="J335" s="2" t="e">
        <f t="shared" si="40"/>
        <v>#VALUE!</v>
      </c>
      <c r="K335" s="2" t="e">
        <f t="shared" si="41"/>
        <v>#VALUE!</v>
      </c>
    </row>
    <row r="336" spans="2:11" x14ac:dyDescent="0.25">
      <c r="B336">
        <v>325</v>
      </c>
      <c r="C336" s="2" t="e">
        <f t="shared" si="39"/>
        <v>#VALUE!</v>
      </c>
      <c r="D336" s="2" t="e">
        <f t="shared" si="35"/>
        <v>#VALUE!</v>
      </c>
      <c r="E336" s="73" t="e">
        <f t="shared" si="37"/>
        <v>#VALUE!</v>
      </c>
      <c r="F336" s="6" t="e">
        <f t="shared" si="38"/>
        <v>#VALUE!</v>
      </c>
      <c r="G336" s="2" t="e">
        <f t="shared" si="36"/>
        <v>#VALUE!</v>
      </c>
      <c r="J336" s="2" t="e">
        <f t="shared" si="40"/>
        <v>#VALUE!</v>
      </c>
      <c r="K336" s="2" t="e">
        <f t="shared" si="41"/>
        <v>#VALUE!</v>
      </c>
    </row>
    <row r="337" spans="2:11" x14ac:dyDescent="0.25">
      <c r="B337">
        <v>326</v>
      </c>
      <c r="C337" s="2" t="e">
        <f t="shared" si="39"/>
        <v>#VALUE!</v>
      </c>
      <c r="D337" s="2" t="e">
        <f t="shared" si="35"/>
        <v>#VALUE!</v>
      </c>
      <c r="E337" s="73" t="e">
        <f t="shared" si="37"/>
        <v>#VALUE!</v>
      </c>
      <c r="F337" s="6" t="e">
        <f t="shared" si="38"/>
        <v>#VALUE!</v>
      </c>
      <c r="G337" s="2" t="e">
        <f t="shared" si="36"/>
        <v>#VALUE!</v>
      </c>
      <c r="J337" s="2" t="e">
        <f t="shared" si="40"/>
        <v>#VALUE!</v>
      </c>
      <c r="K337" s="2" t="e">
        <f t="shared" si="41"/>
        <v>#VALUE!</v>
      </c>
    </row>
    <row r="338" spans="2:11" x14ac:dyDescent="0.25">
      <c r="B338">
        <v>327</v>
      </c>
      <c r="C338" s="2" t="e">
        <f t="shared" si="39"/>
        <v>#VALUE!</v>
      </c>
      <c r="D338" s="2" t="e">
        <f t="shared" si="35"/>
        <v>#VALUE!</v>
      </c>
      <c r="E338" s="73" t="e">
        <f t="shared" si="37"/>
        <v>#VALUE!</v>
      </c>
      <c r="F338" s="6" t="e">
        <f t="shared" si="38"/>
        <v>#VALUE!</v>
      </c>
      <c r="G338" s="2" t="e">
        <f t="shared" si="36"/>
        <v>#VALUE!</v>
      </c>
      <c r="J338" s="2" t="e">
        <f t="shared" si="40"/>
        <v>#VALUE!</v>
      </c>
      <c r="K338" s="2" t="e">
        <f t="shared" si="41"/>
        <v>#VALUE!</v>
      </c>
    </row>
    <row r="339" spans="2:11" x14ac:dyDescent="0.25">
      <c r="B339">
        <v>328</v>
      </c>
      <c r="C339" s="2" t="e">
        <f t="shared" si="39"/>
        <v>#VALUE!</v>
      </c>
      <c r="D339" s="2" t="e">
        <f t="shared" si="35"/>
        <v>#VALUE!</v>
      </c>
      <c r="E339" s="73" t="e">
        <f t="shared" si="37"/>
        <v>#VALUE!</v>
      </c>
      <c r="F339" s="6" t="e">
        <f t="shared" si="38"/>
        <v>#VALUE!</v>
      </c>
      <c r="G339" s="2" t="e">
        <f t="shared" si="36"/>
        <v>#VALUE!</v>
      </c>
      <c r="J339" s="2" t="e">
        <f t="shared" si="40"/>
        <v>#VALUE!</v>
      </c>
      <c r="K339" s="2" t="e">
        <f t="shared" si="41"/>
        <v>#VALUE!</v>
      </c>
    </row>
    <row r="340" spans="2:11" x14ac:dyDescent="0.25">
      <c r="B340">
        <v>329</v>
      </c>
      <c r="C340" s="2" t="e">
        <f t="shared" si="39"/>
        <v>#VALUE!</v>
      </c>
      <c r="D340" s="2" t="e">
        <f t="shared" si="35"/>
        <v>#VALUE!</v>
      </c>
      <c r="E340" s="73" t="e">
        <f t="shared" si="37"/>
        <v>#VALUE!</v>
      </c>
      <c r="F340" s="6" t="e">
        <f t="shared" si="38"/>
        <v>#VALUE!</v>
      </c>
      <c r="G340" s="2" t="e">
        <f t="shared" si="36"/>
        <v>#VALUE!</v>
      </c>
      <c r="J340" s="2" t="e">
        <f t="shared" si="40"/>
        <v>#VALUE!</v>
      </c>
      <c r="K340" s="2" t="e">
        <f t="shared" si="41"/>
        <v>#VALUE!</v>
      </c>
    </row>
    <row r="341" spans="2:11" x14ac:dyDescent="0.25">
      <c r="B341">
        <v>330</v>
      </c>
      <c r="C341" s="2" t="e">
        <f t="shared" si="39"/>
        <v>#VALUE!</v>
      </c>
      <c r="D341" s="2" t="e">
        <f t="shared" si="35"/>
        <v>#VALUE!</v>
      </c>
      <c r="E341" s="73" t="e">
        <f t="shared" si="37"/>
        <v>#VALUE!</v>
      </c>
      <c r="F341" s="6" t="e">
        <f t="shared" si="38"/>
        <v>#VALUE!</v>
      </c>
      <c r="G341" s="2" t="e">
        <f t="shared" si="36"/>
        <v>#VALUE!</v>
      </c>
      <c r="J341" s="2" t="e">
        <f t="shared" si="40"/>
        <v>#VALUE!</v>
      </c>
      <c r="K341" s="2" t="e">
        <f t="shared" si="41"/>
        <v>#VALUE!</v>
      </c>
    </row>
    <row r="342" spans="2:11" x14ac:dyDescent="0.25">
      <c r="B342">
        <v>331</v>
      </c>
      <c r="C342" s="2" t="e">
        <f t="shared" si="39"/>
        <v>#VALUE!</v>
      </c>
      <c r="D342" s="2" t="e">
        <f t="shared" si="35"/>
        <v>#VALUE!</v>
      </c>
      <c r="E342" s="73" t="e">
        <f t="shared" si="37"/>
        <v>#VALUE!</v>
      </c>
      <c r="F342" s="6" t="e">
        <f t="shared" si="38"/>
        <v>#VALUE!</v>
      </c>
      <c r="G342" s="2" t="e">
        <f t="shared" si="36"/>
        <v>#VALUE!</v>
      </c>
      <c r="J342" s="2" t="e">
        <f t="shared" si="40"/>
        <v>#VALUE!</v>
      </c>
      <c r="K342" s="2" t="e">
        <f t="shared" si="41"/>
        <v>#VALUE!</v>
      </c>
    </row>
    <row r="343" spans="2:11" x14ac:dyDescent="0.25">
      <c r="B343">
        <v>332</v>
      </c>
      <c r="C343" s="2" t="e">
        <f t="shared" si="39"/>
        <v>#VALUE!</v>
      </c>
      <c r="D343" s="2" t="e">
        <f t="shared" si="35"/>
        <v>#VALUE!</v>
      </c>
      <c r="E343" s="73" t="e">
        <f t="shared" si="37"/>
        <v>#VALUE!</v>
      </c>
      <c r="F343" s="6" t="e">
        <f t="shared" si="38"/>
        <v>#VALUE!</v>
      </c>
      <c r="G343" s="2" t="e">
        <f t="shared" si="36"/>
        <v>#VALUE!</v>
      </c>
      <c r="J343" s="2" t="e">
        <f t="shared" si="40"/>
        <v>#VALUE!</v>
      </c>
      <c r="K343" s="2" t="e">
        <f t="shared" si="41"/>
        <v>#VALUE!</v>
      </c>
    </row>
    <row r="344" spans="2:11" x14ac:dyDescent="0.25">
      <c r="B344">
        <v>333</v>
      </c>
      <c r="C344" s="2" t="e">
        <f t="shared" si="39"/>
        <v>#VALUE!</v>
      </c>
      <c r="D344" s="2" t="e">
        <f t="shared" si="35"/>
        <v>#VALUE!</v>
      </c>
      <c r="E344" s="73" t="e">
        <f t="shared" si="37"/>
        <v>#VALUE!</v>
      </c>
      <c r="F344" s="6" t="e">
        <f t="shared" si="38"/>
        <v>#VALUE!</v>
      </c>
      <c r="G344" s="2" t="e">
        <f t="shared" si="36"/>
        <v>#VALUE!</v>
      </c>
      <c r="J344" s="2" t="e">
        <f t="shared" si="40"/>
        <v>#VALUE!</v>
      </c>
      <c r="K344" s="2" t="e">
        <f t="shared" si="41"/>
        <v>#VALUE!</v>
      </c>
    </row>
    <row r="345" spans="2:11" x14ac:dyDescent="0.25">
      <c r="B345">
        <v>334</v>
      </c>
      <c r="C345" s="2" t="e">
        <f t="shared" si="39"/>
        <v>#VALUE!</v>
      </c>
      <c r="D345" s="2" t="e">
        <f t="shared" si="35"/>
        <v>#VALUE!</v>
      </c>
      <c r="E345" s="73" t="e">
        <f t="shared" si="37"/>
        <v>#VALUE!</v>
      </c>
      <c r="F345" s="6" t="e">
        <f t="shared" si="38"/>
        <v>#VALUE!</v>
      </c>
      <c r="G345" s="2" t="e">
        <f t="shared" si="36"/>
        <v>#VALUE!</v>
      </c>
      <c r="J345" s="2" t="e">
        <f t="shared" si="40"/>
        <v>#VALUE!</v>
      </c>
      <c r="K345" s="2" t="e">
        <f t="shared" si="41"/>
        <v>#VALUE!</v>
      </c>
    </row>
    <row r="346" spans="2:11" x14ac:dyDescent="0.25">
      <c r="B346">
        <v>335</v>
      </c>
      <c r="C346" s="2" t="e">
        <f t="shared" si="39"/>
        <v>#VALUE!</v>
      </c>
      <c r="D346" s="2" t="e">
        <f t="shared" si="35"/>
        <v>#VALUE!</v>
      </c>
      <c r="E346" s="73" t="e">
        <f t="shared" si="37"/>
        <v>#VALUE!</v>
      </c>
      <c r="F346" s="6" t="e">
        <f t="shared" si="38"/>
        <v>#VALUE!</v>
      </c>
      <c r="G346" s="2" t="e">
        <f t="shared" si="36"/>
        <v>#VALUE!</v>
      </c>
      <c r="J346" s="2" t="e">
        <f t="shared" si="40"/>
        <v>#VALUE!</v>
      </c>
      <c r="K346" s="2" t="e">
        <f t="shared" si="41"/>
        <v>#VALUE!</v>
      </c>
    </row>
    <row r="347" spans="2:11" x14ac:dyDescent="0.25">
      <c r="B347">
        <v>336</v>
      </c>
      <c r="C347" s="2" t="e">
        <f t="shared" si="39"/>
        <v>#VALUE!</v>
      </c>
      <c r="D347" s="2" t="e">
        <f t="shared" si="35"/>
        <v>#VALUE!</v>
      </c>
      <c r="E347" s="73" t="e">
        <f t="shared" si="37"/>
        <v>#VALUE!</v>
      </c>
      <c r="F347" s="6" t="e">
        <f t="shared" si="38"/>
        <v>#VALUE!</v>
      </c>
      <c r="G347" s="2" t="e">
        <f t="shared" si="36"/>
        <v>#VALUE!</v>
      </c>
      <c r="J347" s="2" t="e">
        <f t="shared" si="40"/>
        <v>#VALUE!</v>
      </c>
      <c r="K347" s="2" t="e">
        <f t="shared" si="41"/>
        <v>#VALUE!</v>
      </c>
    </row>
    <row r="348" spans="2:11" x14ac:dyDescent="0.25">
      <c r="B348">
        <v>337</v>
      </c>
      <c r="C348" s="2" t="e">
        <f t="shared" si="39"/>
        <v>#VALUE!</v>
      </c>
      <c r="D348" s="2" t="e">
        <f t="shared" si="35"/>
        <v>#VALUE!</v>
      </c>
      <c r="E348" s="73" t="e">
        <f t="shared" si="37"/>
        <v>#VALUE!</v>
      </c>
      <c r="F348" s="6" t="e">
        <f t="shared" si="38"/>
        <v>#VALUE!</v>
      </c>
      <c r="G348" s="2" t="e">
        <f t="shared" si="36"/>
        <v>#VALUE!</v>
      </c>
      <c r="J348" s="2" t="e">
        <f t="shared" si="40"/>
        <v>#VALUE!</v>
      </c>
      <c r="K348" s="2" t="e">
        <f t="shared" si="41"/>
        <v>#VALUE!</v>
      </c>
    </row>
    <row r="349" spans="2:11" x14ac:dyDescent="0.25">
      <c r="B349">
        <v>338</v>
      </c>
      <c r="C349" s="2" t="e">
        <f t="shared" si="39"/>
        <v>#VALUE!</v>
      </c>
      <c r="D349" s="2" t="e">
        <f t="shared" si="35"/>
        <v>#VALUE!</v>
      </c>
      <c r="E349" s="73" t="e">
        <f t="shared" si="37"/>
        <v>#VALUE!</v>
      </c>
      <c r="F349" s="6" t="e">
        <f t="shared" si="38"/>
        <v>#VALUE!</v>
      </c>
      <c r="G349" s="2" t="e">
        <f t="shared" si="36"/>
        <v>#VALUE!</v>
      </c>
      <c r="J349" s="2" t="e">
        <f t="shared" si="40"/>
        <v>#VALUE!</v>
      </c>
      <c r="K349" s="2" t="e">
        <f t="shared" si="41"/>
        <v>#VALUE!</v>
      </c>
    </row>
    <row r="350" spans="2:11" x14ac:dyDescent="0.25">
      <c r="B350">
        <v>339</v>
      </c>
      <c r="C350" s="2" t="e">
        <f t="shared" si="39"/>
        <v>#VALUE!</v>
      </c>
      <c r="D350" s="2" t="e">
        <f t="shared" si="35"/>
        <v>#VALUE!</v>
      </c>
      <c r="E350" s="73" t="e">
        <f t="shared" si="37"/>
        <v>#VALUE!</v>
      </c>
      <c r="F350" s="6" t="e">
        <f t="shared" si="38"/>
        <v>#VALUE!</v>
      </c>
      <c r="G350" s="2" t="e">
        <f t="shared" si="36"/>
        <v>#VALUE!</v>
      </c>
      <c r="J350" s="2" t="e">
        <f t="shared" si="40"/>
        <v>#VALUE!</v>
      </c>
      <c r="K350" s="2" t="e">
        <f t="shared" si="41"/>
        <v>#VALUE!</v>
      </c>
    </row>
    <row r="351" spans="2:11" x14ac:dyDescent="0.25">
      <c r="B351">
        <v>340</v>
      </c>
      <c r="C351" s="2" t="e">
        <f t="shared" si="39"/>
        <v>#VALUE!</v>
      </c>
      <c r="D351" s="2" t="e">
        <f t="shared" si="35"/>
        <v>#VALUE!</v>
      </c>
      <c r="E351" s="73" t="e">
        <f t="shared" si="37"/>
        <v>#VALUE!</v>
      </c>
      <c r="F351" s="6" t="e">
        <f t="shared" si="38"/>
        <v>#VALUE!</v>
      </c>
      <c r="G351" s="2" t="e">
        <f t="shared" si="36"/>
        <v>#VALUE!</v>
      </c>
      <c r="J351" s="2" t="e">
        <f t="shared" si="40"/>
        <v>#VALUE!</v>
      </c>
      <c r="K351" s="2" t="e">
        <f t="shared" si="41"/>
        <v>#VALUE!</v>
      </c>
    </row>
    <row r="352" spans="2:11" x14ac:dyDescent="0.25">
      <c r="B352">
        <v>341</v>
      </c>
      <c r="C352" s="2" t="e">
        <f t="shared" si="39"/>
        <v>#VALUE!</v>
      </c>
      <c r="D352" s="2" t="e">
        <f t="shared" si="35"/>
        <v>#VALUE!</v>
      </c>
      <c r="E352" s="73" t="e">
        <f t="shared" si="37"/>
        <v>#VALUE!</v>
      </c>
      <c r="F352" s="6" t="e">
        <f t="shared" si="38"/>
        <v>#VALUE!</v>
      </c>
      <c r="G352" s="2" t="e">
        <f t="shared" si="36"/>
        <v>#VALUE!</v>
      </c>
      <c r="J352" s="2" t="e">
        <f t="shared" si="40"/>
        <v>#VALUE!</v>
      </c>
      <c r="K352" s="2" t="e">
        <f t="shared" si="41"/>
        <v>#VALUE!</v>
      </c>
    </row>
    <row r="353" spans="2:11" x14ac:dyDescent="0.25">
      <c r="B353">
        <v>342</v>
      </c>
      <c r="C353" s="2" t="e">
        <f t="shared" si="39"/>
        <v>#VALUE!</v>
      </c>
      <c r="D353" s="2" t="e">
        <f t="shared" si="35"/>
        <v>#VALUE!</v>
      </c>
      <c r="E353" s="73" t="e">
        <f t="shared" si="37"/>
        <v>#VALUE!</v>
      </c>
      <c r="F353" s="6" t="e">
        <f t="shared" si="38"/>
        <v>#VALUE!</v>
      </c>
      <c r="G353" s="2" t="e">
        <f t="shared" si="36"/>
        <v>#VALUE!</v>
      </c>
      <c r="J353" s="2" t="e">
        <f t="shared" si="40"/>
        <v>#VALUE!</v>
      </c>
      <c r="K353" s="2" t="e">
        <f t="shared" si="41"/>
        <v>#VALUE!</v>
      </c>
    </row>
    <row r="354" spans="2:11" x14ac:dyDescent="0.25">
      <c r="B354">
        <v>343</v>
      </c>
      <c r="C354" s="2" t="e">
        <f t="shared" si="39"/>
        <v>#VALUE!</v>
      </c>
      <c r="D354" s="2" t="e">
        <f t="shared" si="35"/>
        <v>#VALUE!</v>
      </c>
      <c r="E354" s="73" t="e">
        <f t="shared" si="37"/>
        <v>#VALUE!</v>
      </c>
      <c r="F354" s="6" t="e">
        <f t="shared" si="38"/>
        <v>#VALUE!</v>
      </c>
      <c r="G354" s="2" t="e">
        <f t="shared" si="36"/>
        <v>#VALUE!</v>
      </c>
      <c r="J354" s="2" t="e">
        <f t="shared" si="40"/>
        <v>#VALUE!</v>
      </c>
      <c r="K354" s="2" t="e">
        <f t="shared" si="41"/>
        <v>#VALUE!</v>
      </c>
    </row>
    <row r="355" spans="2:11" x14ac:dyDescent="0.25">
      <c r="B355">
        <v>344</v>
      </c>
      <c r="C355" s="2" t="e">
        <f t="shared" si="39"/>
        <v>#VALUE!</v>
      </c>
      <c r="D355" s="2" t="e">
        <f t="shared" si="35"/>
        <v>#VALUE!</v>
      </c>
      <c r="E355" s="73" t="e">
        <f t="shared" si="37"/>
        <v>#VALUE!</v>
      </c>
      <c r="F355" s="6" t="e">
        <f t="shared" si="38"/>
        <v>#VALUE!</v>
      </c>
      <c r="G355" s="2" t="e">
        <f t="shared" si="36"/>
        <v>#VALUE!</v>
      </c>
      <c r="J355" s="2" t="e">
        <f t="shared" si="40"/>
        <v>#VALUE!</v>
      </c>
      <c r="K355" s="2" t="e">
        <f t="shared" si="41"/>
        <v>#VALUE!</v>
      </c>
    </row>
    <row r="356" spans="2:11" x14ac:dyDescent="0.25">
      <c r="B356">
        <v>345</v>
      </c>
      <c r="C356" s="2" t="e">
        <f t="shared" si="39"/>
        <v>#VALUE!</v>
      </c>
      <c r="D356" s="2" t="e">
        <f t="shared" si="35"/>
        <v>#VALUE!</v>
      </c>
      <c r="E356" s="73" t="e">
        <f t="shared" si="37"/>
        <v>#VALUE!</v>
      </c>
      <c r="F356" s="6" t="e">
        <f t="shared" si="38"/>
        <v>#VALUE!</v>
      </c>
      <c r="G356" s="2" t="e">
        <f t="shared" si="36"/>
        <v>#VALUE!</v>
      </c>
      <c r="J356" s="2" t="e">
        <f t="shared" si="40"/>
        <v>#VALUE!</v>
      </c>
      <c r="K356" s="2" t="e">
        <f t="shared" si="41"/>
        <v>#VALUE!</v>
      </c>
    </row>
    <row r="357" spans="2:11" x14ac:dyDescent="0.25">
      <c r="B357">
        <v>346</v>
      </c>
      <c r="C357" s="2" t="e">
        <f t="shared" si="39"/>
        <v>#VALUE!</v>
      </c>
      <c r="D357" s="2" t="e">
        <f t="shared" si="35"/>
        <v>#VALUE!</v>
      </c>
      <c r="E357" s="73" t="e">
        <f t="shared" si="37"/>
        <v>#VALUE!</v>
      </c>
      <c r="F357" s="6" t="e">
        <f t="shared" si="38"/>
        <v>#VALUE!</v>
      </c>
      <c r="G357" s="2" t="e">
        <f t="shared" si="36"/>
        <v>#VALUE!</v>
      </c>
      <c r="J357" s="2" t="e">
        <f t="shared" si="40"/>
        <v>#VALUE!</v>
      </c>
      <c r="K357" s="2" t="e">
        <f t="shared" si="41"/>
        <v>#VALUE!</v>
      </c>
    </row>
    <row r="358" spans="2:11" x14ac:dyDescent="0.25">
      <c r="B358">
        <v>347</v>
      </c>
      <c r="C358" s="2" t="e">
        <f t="shared" si="39"/>
        <v>#VALUE!</v>
      </c>
      <c r="D358" s="2" t="e">
        <f t="shared" si="35"/>
        <v>#VALUE!</v>
      </c>
      <c r="E358" s="73" t="e">
        <f t="shared" si="37"/>
        <v>#VALUE!</v>
      </c>
      <c r="F358" s="6" t="e">
        <f t="shared" si="38"/>
        <v>#VALUE!</v>
      </c>
      <c r="G358" s="2" t="e">
        <f t="shared" si="36"/>
        <v>#VALUE!</v>
      </c>
      <c r="J358" s="2" t="e">
        <f t="shared" si="40"/>
        <v>#VALUE!</v>
      </c>
      <c r="K358" s="2" t="e">
        <f t="shared" si="41"/>
        <v>#VALUE!</v>
      </c>
    </row>
    <row r="359" spans="2:11" x14ac:dyDescent="0.25">
      <c r="B359">
        <v>348</v>
      </c>
      <c r="C359" s="2" t="e">
        <f t="shared" si="39"/>
        <v>#VALUE!</v>
      </c>
      <c r="D359" s="2" t="e">
        <f t="shared" si="35"/>
        <v>#VALUE!</v>
      </c>
      <c r="E359" s="73" t="e">
        <f t="shared" si="37"/>
        <v>#VALUE!</v>
      </c>
      <c r="F359" s="6" t="e">
        <f t="shared" si="38"/>
        <v>#VALUE!</v>
      </c>
      <c r="G359" s="2" t="e">
        <f t="shared" si="36"/>
        <v>#VALUE!</v>
      </c>
      <c r="J359" s="2" t="e">
        <f t="shared" si="40"/>
        <v>#VALUE!</v>
      </c>
      <c r="K359" s="2" t="e">
        <f t="shared" si="41"/>
        <v>#VALUE!</v>
      </c>
    </row>
    <row r="360" spans="2:11" x14ac:dyDescent="0.25">
      <c r="B360">
        <v>349</v>
      </c>
      <c r="C360" s="2" t="e">
        <f t="shared" si="39"/>
        <v>#VALUE!</v>
      </c>
      <c r="D360" s="2" t="e">
        <f t="shared" si="35"/>
        <v>#VALUE!</v>
      </c>
      <c r="E360" s="73" t="e">
        <f t="shared" si="37"/>
        <v>#VALUE!</v>
      </c>
      <c r="F360" s="6" t="e">
        <f t="shared" si="38"/>
        <v>#VALUE!</v>
      </c>
      <c r="G360" s="2" t="e">
        <f t="shared" si="36"/>
        <v>#VALUE!</v>
      </c>
      <c r="J360" s="2" t="e">
        <f t="shared" si="40"/>
        <v>#VALUE!</v>
      </c>
      <c r="K360" s="2" t="e">
        <f t="shared" si="41"/>
        <v>#VALUE!</v>
      </c>
    </row>
    <row r="361" spans="2:11" x14ac:dyDescent="0.25">
      <c r="B361">
        <v>350</v>
      </c>
      <c r="C361" s="2" t="e">
        <f t="shared" si="39"/>
        <v>#VALUE!</v>
      </c>
      <c r="D361" s="2" t="e">
        <f t="shared" si="35"/>
        <v>#VALUE!</v>
      </c>
      <c r="E361" s="73" t="e">
        <f t="shared" si="37"/>
        <v>#VALUE!</v>
      </c>
      <c r="F361" s="6" t="e">
        <f t="shared" si="38"/>
        <v>#VALUE!</v>
      </c>
      <c r="G361" s="2" t="e">
        <f t="shared" si="36"/>
        <v>#VALUE!</v>
      </c>
      <c r="J361" s="2" t="e">
        <f t="shared" si="40"/>
        <v>#VALUE!</v>
      </c>
      <c r="K361" s="2" t="e">
        <f t="shared" si="41"/>
        <v>#VALUE!</v>
      </c>
    </row>
    <row r="362" spans="2:11" x14ac:dyDescent="0.25">
      <c r="B362">
        <v>351</v>
      </c>
      <c r="C362" s="2" t="e">
        <f t="shared" si="39"/>
        <v>#VALUE!</v>
      </c>
      <c r="D362" s="2" t="e">
        <f t="shared" si="35"/>
        <v>#VALUE!</v>
      </c>
      <c r="E362" s="73" t="e">
        <f t="shared" si="37"/>
        <v>#VALUE!</v>
      </c>
      <c r="F362" s="6" t="e">
        <f t="shared" si="38"/>
        <v>#VALUE!</v>
      </c>
      <c r="G362" s="2" t="e">
        <f t="shared" si="36"/>
        <v>#VALUE!</v>
      </c>
      <c r="J362" s="2" t="e">
        <f t="shared" si="40"/>
        <v>#VALUE!</v>
      </c>
      <c r="K362" s="2" t="e">
        <f t="shared" si="41"/>
        <v>#VALUE!</v>
      </c>
    </row>
    <row r="363" spans="2:11" x14ac:dyDescent="0.25">
      <c r="B363">
        <v>352</v>
      </c>
      <c r="C363" s="2" t="e">
        <f t="shared" si="39"/>
        <v>#VALUE!</v>
      </c>
      <c r="D363" s="2" t="e">
        <f t="shared" si="35"/>
        <v>#VALUE!</v>
      </c>
      <c r="E363" s="73" t="e">
        <f t="shared" si="37"/>
        <v>#VALUE!</v>
      </c>
      <c r="F363" s="6" t="e">
        <f t="shared" si="38"/>
        <v>#VALUE!</v>
      </c>
      <c r="G363" s="2" t="e">
        <f t="shared" si="36"/>
        <v>#VALUE!</v>
      </c>
      <c r="J363" s="2" t="e">
        <f t="shared" si="40"/>
        <v>#VALUE!</v>
      </c>
      <c r="K363" s="2" t="e">
        <f t="shared" si="41"/>
        <v>#VALUE!</v>
      </c>
    </row>
    <row r="364" spans="2:11" x14ac:dyDescent="0.25">
      <c r="B364">
        <v>353</v>
      </c>
      <c r="C364" s="2" t="e">
        <f t="shared" si="39"/>
        <v>#VALUE!</v>
      </c>
      <c r="D364" s="2" t="e">
        <f t="shared" si="35"/>
        <v>#VALUE!</v>
      </c>
      <c r="E364" s="73" t="e">
        <f t="shared" si="37"/>
        <v>#VALUE!</v>
      </c>
      <c r="F364" s="6" t="e">
        <f t="shared" si="38"/>
        <v>#VALUE!</v>
      </c>
      <c r="G364" s="2" t="e">
        <f t="shared" si="36"/>
        <v>#VALUE!</v>
      </c>
      <c r="J364" s="2" t="e">
        <f t="shared" si="40"/>
        <v>#VALUE!</v>
      </c>
      <c r="K364" s="2" t="e">
        <f t="shared" si="41"/>
        <v>#VALUE!</v>
      </c>
    </row>
    <row r="365" spans="2:11" x14ac:dyDescent="0.25">
      <c r="B365">
        <v>354</v>
      </c>
      <c r="C365" s="2" t="e">
        <f t="shared" si="39"/>
        <v>#VALUE!</v>
      </c>
      <c r="D365" s="2" t="e">
        <f t="shared" si="35"/>
        <v>#VALUE!</v>
      </c>
      <c r="E365" s="73" t="e">
        <f t="shared" si="37"/>
        <v>#VALUE!</v>
      </c>
      <c r="F365" s="6" t="e">
        <f t="shared" si="38"/>
        <v>#VALUE!</v>
      </c>
      <c r="G365" s="2" t="e">
        <f t="shared" si="36"/>
        <v>#VALUE!</v>
      </c>
      <c r="J365" s="2" t="e">
        <f t="shared" si="40"/>
        <v>#VALUE!</v>
      </c>
      <c r="K365" s="2" t="e">
        <f t="shared" si="41"/>
        <v>#VALUE!</v>
      </c>
    </row>
    <row r="366" spans="2:11" x14ac:dyDescent="0.25">
      <c r="B366">
        <v>355</v>
      </c>
      <c r="C366" s="2" t="e">
        <f t="shared" si="39"/>
        <v>#VALUE!</v>
      </c>
      <c r="D366" s="2" t="e">
        <f t="shared" si="35"/>
        <v>#VALUE!</v>
      </c>
      <c r="E366" s="73" t="e">
        <f t="shared" si="37"/>
        <v>#VALUE!</v>
      </c>
      <c r="F366" s="6" t="e">
        <f t="shared" si="38"/>
        <v>#VALUE!</v>
      </c>
      <c r="G366" s="2" t="e">
        <f t="shared" si="36"/>
        <v>#VALUE!</v>
      </c>
      <c r="J366" s="2" t="e">
        <f t="shared" si="40"/>
        <v>#VALUE!</v>
      </c>
      <c r="K366" s="2" t="e">
        <f t="shared" si="41"/>
        <v>#VALUE!</v>
      </c>
    </row>
    <row r="367" spans="2:11" x14ac:dyDescent="0.25">
      <c r="B367">
        <v>356</v>
      </c>
      <c r="C367" s="2" t="e">
        <f t="shared" si="39"/>
        <v>#VALUE!</v>
      </c>
      <c r="D367" s="2" t="e">
        <f t="shared" si="35"/>
        <v>#VALUE!</v>
      </c>
      <c r="E367" s="73" t="e">
        <f t="shared" si="37"/>
        <v>#VALUE!</v>
      </c>
      <c r="F367" s="6" t="e">
        <f t="shared" si="38"/>
        <v>#VALUE!</v>
      </c>
      <c r="G367" s="2" t="e">
        <f t="shared" si="36"/>
        <v>#VALUE!</v>
      </c>
      <c r="J367" s="2" t="e">
        <f t="shared" si="40"/>
        <v>#VALUE!</v>
      </c>
      <c r="K367" s="2" t="e">
        <f t="shared" si="41"/>
        <v>#VALUE!</v>
      </c>
    </row>
    <row r="368" spans="2:11" x14ac:dyDescent="0.25">
      <c r="B368">
        <v>357</v>
      </c>
      <c r="C368" s="2" t="e">
        <f t="shared" si="39"/>
        <v>#VALUE!</v>
      </c>
      <c r="D368" s="2" t="e">
        <f t="shared" si="35"/>
        <v>#VALUE!</v>
      </c>
      <c r="E368" s="73" t="e">
        <f t="shared" si="37"/>
        <v>#VALUE!</v>
      </c>
      <c r="F368" s="6" t="e">
        <f t="shared" si="38"/>
        <v>#VALUE!</v>
      </c>
      <c r="G368" s="2" t="e">
        <f t="shared" si="36"/>
        <v>#VALUE!</v>
      </c>
      <c r="J368" s="2" t="e">
        <f t="shared" si="40"/>
        <v>#VALUE!</v>
      </c>
      <c r="K368" s="2" t="e">
        <f t="shared" si="41"/>
        <v>#VALUE!</v>
      </c>
    </row>
    <row r="369" spans="2:11" x14ac:dyDescent="0.25">
      <c r="B369">
        <v>358</v>
      </c>
      <c r="C369" s="2" t="e">
        <f t="shared" si="39"/>
        <v>#VALUE!</v>
      </c>
      <c r="D369" s="2" t="e">
        <f t="shared" si="35"/>
        <v>#VALUE!</v>
      </c>
      <c r="E369" s="73" t="e">
        <f t="shared" si="37"/>
        <v>#VALUE!</v>
      </c>
      <c r="F369" s="6" t="e">
        <f t="shared" si="38"/>
        <v>#VALUE!</v>
      </c>
      <c r="G369" s="2" t="e">
        <f t="shared" si="36"/>
        <v>#VALUE!</v>
      </c>
      <c r="J369" s="2" t="e">
        <f t="shared" si="40"/>
        <v>#VALUE!</v>
      </c>
      <c r="K369" s="2" t="e">
        <f t="shared" si="41"/>
        <v>#VALUE!</v>
      </c>
    </row>
    <row r="370" spans="2:11" x14ac:dyDescent="0.25">
      <c r="B370">
        <v>359</v>
      </c>
      <c r="C370" s="2" t="e">
        <f t="shared" si="39"/>
        <v>#VALUE!</v>
      </c>
      <c r="D370" s="2" t="e">
        <f t="shared" si="35"/>
        <v>#VALUE!</v>
      </c>
      <c r="E370" s="73" t="e">
        <f t="shared" si="37"/>
        <v>#VALUE!</v>
      </c>
      <c r="F370" s="6" t="e">
        <f t="shared" si="38"/>
        <v>#VALUE!</v>
      </c>
      <c r="G370" s="2" t="e">
        <f t="shared" si="36"/>
        <v>#VALUE!</v>
      </c>
      <c r="J370" s="2" t="e">
        <f t="shared" si="40"/>
        <v>#VALUE!</v>
      </c>
      <c r="K370" s="2" t="e">
        <f t="shared" si="41"/>
        <v>#VALUE!</v>
      </c>
    </row>
    <row r="371" spans="2:11" x14ac:dyDescent="0.25">
      <c r="B371">
        <v>360</v>
      </c>
      <c r="C371" s="2" t="e">
        <f t="shared" si="39"/>
        <v>#VALUE!</v>
      </c>
      <c r="D371" s="2" t="e">
        <f t="shared" si="35"/>
        <v>#VALUE!</v>
      </c>
      <c r="E371" s="73" t="e">
        <f t="shared" si="37"/>
        <v>#VALUE!</v>
      </c>
      <c r="F371" s="6" t="e">
        <f t="shared" si="38"/>
        <v>#VALUE!</v>
      </c>
      <c r="G371" s="2" t="e">
        <f t="shared" si="36"/>
        <v>#VALUE!</v>
      </c>
      <c r="J371" s="2" t="e">
        <f t="shared" si="40"/>
        <v>#VALUE!</v>
      </c>
      <c r="K371" s="2" t="e">
        <f t="shared" si="41"/>
        <v>#VALUE!</v>
      </c>
    </row>
    <row r="372" spans="2:11" ht="30" x14ac:dyDescent="0.25">
      <c r="D372" s="2" t="e">
        <f>SUM(D11:D371)</f>
        <v>#VALUE!</v>
      </c>
      <c r="E372" s="2" t="e">
        <f>SUM(E11:E371)</f>
        <v>#VALUE!</v>
      </c>
      <c r="F372" s="21" t="s">
        <v>28</v>
      </c>
      <c r="G372" s="17" t="e">
        <f>IRR(G11:G371)</f>
        <v>#VALUE!</v>
      </c>
    </row>
    <row r="373" spans="2:11" ht="30" x14ac:dyDescent="0.25">
      <c r="B373" t="s">
        <v>70</v>
      </c>
      <c r="C373" s="8">
        <f>COUNTIF((C11:C371),"&gt;1")</f>
        <v>2</v>
      </c>
      <c r="F373" s="7" t="s">
        <v>31</v>
      </c>
      <c r="G373" s="18" t="e">
        <f>(G372)*G5</f>
        <v>#VALUE!</v>
      </c>
    </row>
    <row r="374" spans="2:11" x14ac:dyDescent="0.25">
      <c r="B374" t="s">
        <v>69</v>
      </c>
      <c r="C374">
        <f>(C373-1)/12</f>
        <v>8.3333333333333329E-2</v>
      </c>
      <c r="F374" t="s">
        <v>29</v>
      </c>
      <c r="G374" s="18" t="e">
        <f>(1+G372)^(G5)-1</f>
        <v>#VALUE!</v>
      </c>
    </row>
  </sheetData>
  <mergeCells count="2">
    <mergeCell ref="B1:G2"/>
    <mergeCell ref="N14:O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76"/>
  <sheetViews>
    <sheetView topLeftCell="B1" workbookViewId="0">
      <selection activeCell="P20" sqref="P20"/>
    </sheetView>
  </sheetViews>
  <sheetFormatPr defaultRowHeight="15" x14ac:dyDescent="0.25"/>
  <cols>
    <col min="2" max="3" width="17.140625" customWidth="1"/>
    <col min="4" max="4" width="13.5703125" customWidth="1"/>
    <col min="5" max="6" width="13.7109375" customWidth="1"/>
    <col min="7" max="7" width="14.7109375" customWidth="1"/>
    <col min="8" max="8" width="18.7109375" customWidth="1"/>
    <col min="9" max="9" width="15.140625" customWidth="1"/>
    <col min="12" max="12" width="10.85546875" customWidth="1"/>
    <col min="13" max="13" width="11" customWidth="1"/>
    <col min="16" max="16" width="15.85546875" customWidth="1"/>
    <col min="17" max="17" width="14" customWidth="1"/>
  </cols>
  <sheetData>
    <row r="1" spans="2:17" x14ac:dyDescent="0.25">
      <c r="B1" s="101" t="s">
        <v>8</v>
      </c>
      <c r="C1" s="101"/>
      <c r="D1" s="101"/>
      <c r="E1" s="101"/>
      <c r="F1" s="101"/>
      <c r="G1" s="101"/>
      <c r="H1" s="101"/>
      <c r="I1" s="101"/>
    </row>
    <row r="2" spans="2:17" x14ac:dyDescent="0.25">
      <c r="B2" s="101"/>
      <c r="C2" s="101"/>
      <c r="D2" s="101"/>
      <c r="E2" s="101"/>
      <c r="F2" s="101"/>
      <c r="G2" s="101"/>
      <c r="H2" s="101"/>
      <c r="I2" s="101"/>
    </row>
    <row r="4" spans="2:17" x14ac:dyDescent="0.25">
      <c r="E4" s="2"/>
      <c r="H4" t="s">
        <v>20</v>
      </c>
      <c r="I4">
        <f>Input!D18</f>
        <v>15</v>
      </c>
    </row>
    <row r="5" spans="2:17" ht="15.75" x14ac:dyDescent="0.25">
      <c r="C5" t="s">
        <v>76</v>
      </c>
      <c r="F5" s="74">
        <f>D12</f>
        <v>1172.2799326170091</v>
      </c>
      <c r="H5" t="s">
        <v>6</v>
      </c>
      <c r="I5">
        <f>Input!D10</f>
        <v>12</v>
      </c>
    </row>
    <row r="6" spans="2:17" x14ac:dyDescent="0.25">
      <c r="H6" t="s">
        <v>3</v>
      </c>
      <c r="I6">
        <f>Input!D20</f>
        <v>2</v>
      </c>
    </row>
    <row r="7" spans="2:17" x14ac:dyDescent="0.25">
      <c r="H7" t="s">
        <v>22</v>
      </c>
      <c r="I7" s="15">
        <f>Input!D16</f>
        <v>103139.4592908045</v>
      </c>
    </row>
    <row r="8" spans="2:17" x14ac:dyDescent="0.25">
      <c r="H8" t="s">
        <v>23</v>
      </c>
      <c r="I8">
        <f>Input!D23</f>
        <v>33</v>
      </c>
    </row>
    <row r="10" spans="2:17" ht="69.75" customHeight="1" x14ac:dyDescent="0.25">
      <c r="B10" s="78" t="s">
        <v>78</v>
      </c>
      <c r="C10" s="78" t="s">
        <v>79</v>
      </c>
      <c r="D10" s="79" t="s">
        <v>93</v>
      </c>
      <c r="E10" s="79" t="s">
        <v>80</v>
      </c>
      <c r="F10" s="79" t="s">
        <v>81</v>
      </c>
      <c r="G10" s="79" t="s">
        <v>82</v>
      </c>
      <c r="H10" s="79" t="s">
        <v>83</v>
      </c>
      <c r="I10" s="79" t="s">
        <v>21</v>
      </c>
      <c r="L10" s="80" t="s">
        <v>84</v>
      </c>
      <c r="M10" s="80" t="s">
        <v>85</v>
      </c>
      <c r="P10" s="80" t="s">
        <v>86</v>
      </c>
      <c r="Q10" s="80" t="s">
        <v>87</v>
      </c>
    </row>
    <row r="11" spans="2:17" x14ac:dyDescent="0.25">
      <c r="B11">
        <v>0</v>
      </c>
      <c r="C11" s="15">
        <f>I7</f>
        <v>103139.4592908045</v>
      </c>
      <c r="D11" s="15"/>
      <c r="E11" s="15"/>
      <c r="F11" s="15"/>
      <c r="G11" s="15"/>
      <c r="H11" s="15">
        <f>Input!D17*(-1)+Input!D35</f>
        <v>-105076.67010498841</v>
      </c>
      <c r="P11" s="86">
        <f>VLOOKUP(data!B5+1,B11:M371, 11, FALSE)</f>
        <v>53079.422693217544</v>
      </c>
      <c r="Q11" s="86">
        <f>VLOOKUP(data!B5+1,B11:M371, 12, FALSE)</f>
        <v>35094.845459876276</v>
      </c>
    </row>
    <row r="12" spans="2:17" x14ac:dyDescent="0.25">
      <c r="B12">
        <v>1</v>
      </c>
      <c r="C12" s="15">
        <f>C11</f>
        <v>103139.4592908045</v>
      </c>
      <c r="D12" s="54">
        <f>IF(C12&gt;1, (PMT((($I12/100)/$I$5),$I$4*$I$5,$I$7,0,0))*-1, "0.00")</f>
        <v>1172.2799326170091</v>
      </c>
      <c r="E12" s="15">
        <f>$C12*(($I12/100)/$I$5)</f>
        <v>945.44504349904128</v>
      </c>
      <c r="F12" s="54">
        <f t="shared" ref="F12:F75" si="0">IF(C12&gt;1, ($E12*(1-$I$8/100))-$P$20, "0.00")</f>
        <v>625.77001939715331</v>
      </c>
      <c r="G12" s="15">
        <f t="shared" ref="G12:G75" si="1">((IF(ROUND(E12, 2)=0,0,$D12-E12))*-1)*-1</f>
        <v>226.8348891179678</v>
      </c>
      <c r="H12" s="15">
        <f t="shared" ref="H12:H75" si="2">G12+F12</f>
        <v>852.60490851512111</v>
      </c>
      <c r="I12" s="13">
        <v>11</v>
      </c>
      <c r="L12" s="15">
        <f>E12</f>
        <v>945.44504349904128</v>
      </c>
      <c r="M12" s="15">
        <f>F12</f>
        <v>625.77001939715331</v>
      </c>
    </row>
    <row r="13" spans="2:17" x14ac:dyDescent="0.25">
      <c r="B13">
        <v>2</v>
      </c>
      <c r="C13" s="15">
        <f>C12-G12</f>
        <v>102912.62440168654</v>
      </c>
      <c r="D13" s="54">
        <f t="shared" ref="D13:D76" si="3">IF(C13&gt;1, (PMT((($I13/100)/$I$5),$I$4*$I$5,$I$7,0,0))*-1, "0.00")</f>
        <v>1172.2799326170091</v>
      </c>
      <c r="E13" s="15">
        <f t="shared" ref="E13:E76" si="4">$C13*(($I13/100)/$I$5)</f>
        <v>943.3657236821266</v>
      </c>
      <c r="F13" s="54">
        <f t="shared" si="0"/>
        <v>624.37687511982051</v>
      </c>
      <c r="G13" s="15">
        <f t="shared" si="1"/>
        <v>228.91420893488248</v>
      </c>
      <c r="H13" s="15">
        <f t="shared" si="2"/>
        <v>853.29108405470299</v>
      </c>
      <c r="I13" s="13">
        <v>11</v>
      </c>
      <c r="L13" s="15">
        <f>L12+E13</f>
        <v>1888.8107671811679</v>
      </c>
      <c r="M13" s="15">
        <f>M12+F13</f>
        <v>1250.1468945169738</v>
      </c>
    </row>
    <row r="14" spans="2:17" x14ac:dyDescent="0.25">
      <c r="B14">
        <v>3</v>
      </c>
      <c r="C14" s="15">
        <f t="shared" ref="C14:C77" si="5">C13-G13</f>
        <v>102683.71019275166</v>
      </c>
      <c r="D14" s="54">
        <f t="shared" si="3"/>
        <v>1172.2799326170091</v>
      </c>
      <c r="E14" s="15">
        <f t="shared" si="4"/>
        <v>941.2673434335569</v>
      </c>
      <c r="F14" s="54">
        <f t="shared" si="0"/>
        <v>622.97096035327877</v>
      </c>
      <c r="G14" s="15">
        <f t="shared" si="1"/>
        <v>231.01258918345218</v>
      </c>
      <c r="H14" s="15">
        <f t="shared" si="2"/>
        <v>853.98354953673095</v>
      </c>
      <c r="I14" s="13">
        <v>11</v>
      </c>
      <c r="L14" s="15">
        <f t="shared" ref="L14:L77" si="6">L13+E14</f>
        <v>2830.0781106147247</v>
      </c>
      <c r="M14" s="15">
        <f t="shared" ref="M14:M77" si="7">M13+F14</f>
        <v>1873.1178548702526</v>
      </c>
      <c r="P14" s="102" t="s">
        <v>88</v>
      </c>
      <c r="Q14" s="102"/>
    </row>
    <row r="15" spans="2:17" x14ac:dyDescent="0.25">
      <c r="B15">
        <v>4</v>
      </c>
      <c r="C15" s="15">
        <f t="shared" si="5"/>
        <v>102452.69760356822</v>
      </c>
      <c r="D15" s="54">
        <f t="shared" si="3"/>
        <v>1172.2799326170091</v>
      </c>
      <c r="E15" s="15">
        <f t="shared" si="4"/>
        <v>939.14972803270871</v>
      </c>
      <c r="F15" s="54">
        <f t="shared" si="0"/>
        <v>621.55215803471049</v>
      </c>
      <c r="G15" s="15">
        <f t="shared" si="1"/>
        <v>233.13020458430037</v>
      </c>
      <c r="H15" s="15">
        <f t="shared" si="2"/>
        <v>854.68236261901086</v>
      </c>
      <c r="I15" s="13">
        <v>11</v>
      </c>
      <c r="L15" s="15">
        <f t="shared" si="6"/>
        <v>3769.2278386474336</v>
      </c>
      <c r="M15" s="15">
        <f t="shared" si="7"/>
        <v>2494.6700129049632</v>
      </c>
      <c r="P15" s="83" t="s">
        <v>89</v>
      </c>
      <c r="Q15" s="83" t="s">
        <v>90</v>
      </c>
    </row>
    <row r="16" spans="2:17" x14ac:dyDescent="0.25">
      <c r="B16">
        <v>5</v>
      </c>
      <c r="C16" s="15">
        <f t="shared" si="5"/>
        <v>102219.56739898391</v>
      </c>
      <c r="D16" s="54">
        <f t="shared" si="3"/>
        <v>1172.2799326170091</v>
      </c>
      <c r="E16" s="15">
        <f t="shared" si="4"/>
        <v>937.01270115735258</v>
      </c>
      <c r="F16" s="54">
        <f t="shared" si="0"/>
        <v>620.12035002822188</v>
      </c>
      <c r="G16" s="15">
        <f t="shared" si="1"/>
        <v>235.2672314596565</v>
      </c>
      <c r="H16" s="15">
        <f t="shared" si="2"/>
        <v>855.38758148787838</v>
      </c>
      <c r="I16" s="13">
        <v>11</v>
      </c>
      <c r="L16" s="15">
        <f t="shared" si="6"/>
        <v>4706.2405398047858</v>
      </c>
      <c r="M16" s="15">
        <f t="shared" si="7"/>
        <v>3114.790362933185</v>
      </c>
      <c r="P16" s="15">
        <f>L371-P11</f>
        <v>54791.505887039697</v>
      </c>
      <c r="Q16" s="15">
        <f>M371-Q11</f>
        <v>35796.607934399246</v>
      </c>
    </row>
    <row r="17" spans="2:16" x14ac:dyDescent="0.25">
      <c r="B17">
        <v>6</v>
      </c>
      <c r="C17" s="15">
        <f t="shared" si="5"/>
        <v>101984.30016752426</v>
      </c>
      <c r="D17" s="54">
        <f t="shared" si="3"/>
        <v>1172.2799326170091</v>
      </c>
      <c r="E17" s="15">
        <f t="shared" si="4"/>
        <v>934.8560848689724</v>
      </c>
      <c r="F17" s="54">
        <f t="shared" si="0"/>
        <v>618.67541711500712</v>
      </c>
      <c r="G17" s="15">
        <f t="shared" si="1"/>
        <v>237.42384774803668</v>
      </c>
      <c r="H17" s="15">
        <f t="shared" si="2"/>
        <v>856.0992648630438</v>
      </c>
      <c r="I17" s="13">
        <v>11</v>
      </c>
      <c r="L17" s="15">
        <f t="shared" si="6"/>
        <v>5641.096624673758</v>
      </c>
      <c r="M17" s="15">
        <f t="shared" si="7"/>
        <v>3733.4657800481918</v>
      </c>
    </row>
    <row r="18" spans="2:16" x14ac:dyDescent="0.25">
      <c r="B18">
        <v>7</v>
      </c>
      <c r="C18" s="15">
        <f t="shared" si="5"/>
        <v>101746.87631977622</v>
      </c>
      <c r="D18" s="54">
        <f t="shared" si="3"/>
        <v>1172.2799326170091</v>
      </c>
      <c r="E18" s="15">
        <f t="shared" si="4"/>
        <v>932.67969959794868</v>
      </c>
      <c r="F18" s="54">
        <f t="shared" si="0"/>
        <v>617.21723898342123</v>
      </c>
      <c r="G18" s="15">
        <f t="shared" si="1"/>
        <v>239.6002330190604</v>
      </c>
      <c r="H18" s="15">
        <f t="shared" si="2"/>
        <v>856.81747200248162</v>
      </c>
      <c r="I18" s="13">
        <v>11</v>
      </c>
      <c r="L18" s="15">
        <f t="shared" si="6"/>
        <v>6573.7763242717065</v>
      </c>
      <c r="M18" s="15">
        <f t="shared" si="7"/>
        <v>4350.6830190316132</v>
      </c>
    </row>
    <row r="19" spans="2:16" x14ac:dyDescent="0.25">
      <c r="B19">
        <v>8</v>
      </c>
      <c r="C19" s="15">
        <f t="shared" si="5"/>
        <v>101507.27608675716</v>
      </c>
      <c r="D19" s="54">
        <f t="shared" si="3"/>
        <v>1172.2799326170091</v>
      </c>
      <c r="E19" s="15">
        <f t="shared" si="4"/>
        <v>930.48336412860738</v>
      </c>
      <c r="F19" s="54">
        <f t="shared" si="0"/>
        <v>615.74569421896263</v>
      </c>
      <c r="G19" s="15">
        <f t="shared" si="1"/>
        <v>241.7965684884017</v>
      </c>
      <c r="H19" s="15">
        <f t="shared" si="2"/>
        <v>857.54226270736433</v>
      </c>
      <c r="I19" s="13">
        <v>11</v>
      </c>
      <c r="L19" s="15">
        <f t="shared" si="6"/>
        <v>7504.2596884003142</v>
      </c>
      <c r="M19" s="15">
        <f t="shared" si="7"/>
        <v>4966.428713250576</v>
      </c>
      <c r="P19" s="87" t="s">
        <v>94</v>
      </c>
    </row>
    <row r="20" spans="2:16" x14ac:dyDescent="0.25">
      <c r="B20">
        <v>9</v>
      </c>
      <c r="C20" s="15">
        <f t="shared" si="5"/>
        <v>101265.47951826877</v>
      </c>
      <c r="D20" s="54">
        <f t="shared" si="3"/>
        <v>1172.2799326170091</v>
      </c>
      <c r="E20" s="15">
        <f t="shared" si="4"/>
        <v>928.26689558413034</v>
      </c>
      <c r="F20" s="54">
        <f t="shared" si="0"/>
        <v>614.26066029416302</v>
      </c>
      <c r="G20" s="15">
        <f t="shared" si="1"/>
        <v>244.01303703287874</v>
      </c>
      <c r="H20" s="15">
        <f t="shared" si="2"/>
        <v>858.27369732704176</v>
      </c>
      <c r="I20" s="13">
        <v>11</v>
      </c>
      <c r="L20" s="15">
        <f t="shared" si="6"/>
        <v>8432.5265839844451</v>
      </c>
      <c r="M20" s="15">
        <f t="shared" si="7"/>
        <v>5580.6893735447393</v>
      </c>
      <c r="P20" s="8">
        <f>(((I6/100)*I7)/(I5*I4))*(1-(I8/100))</f>
        <v>7.6781597472043348</v>
      </c>
    </row>
    <row r="21" spans="2:16" x14ac:dyDescent="0.25">
      <c r="B21">
        <v>10</v>
      </c>
      <c r="C21" s="15">
        <f t="shared" si="5"/>
        <v>101021.46648123588</v>
      </c>
      <c r="D21" s="54">
        <f t="shared" si="3"/>
        <v>1172.2799326170091</v>
      </c>
      <c r="E21" s="15">
        <f t="shared" si="4"/>
        <v>926.03010941132891</v>
      </c>
      <c r="F21" s="54">
        <f t="shared" si="0"/>
        <v>612.762013558386</v>
      </c>
      <c r="G21" s="15">
        <f t="shared" si="1"/>
        <v>246.24982320568017</v>
      </c>
      <c r="H21" s="15">
        <f t="shared" si="2"/>
        <v>859.01183676406617</v>
      </c>
      <c r="I21" s="13">
        <v>11</v>
      </c>
      <c r="L21" s="15">
        <f t="shared" si="6"/>
        <v>9358.5566933957743</v>
      </c>
      <c r="M21" s="15">
        <f t="shared" si="7"/>
        <v>6193.4513871031249</v>
      </c>
    </row>
    <row r="22" spans="2:16" x14ac:dyDescent="0.25">
      <c r="B22">
        <v>11</v>
      </c>
      <c r="C22" s="15">
        <f t="shared" si="5"/>
        <v>100775.2166580302</v>
      </c>
      <c r="D22" s="54">
        <f t="shared" si="3"/>
        <v>1172.2799326170091</v>
      </c>
      <c r="E22" s="15">
        <f t="shared" si="4"/>
        <v>923.77281936527686</v>
      </c>
      <c r="F22" s="54">
        <f t="shared" si="0"/>
        <v>611.24962922753116</v>
      </c>
      <c r="G22" s="15">
        <f t="shared" si="1"/>
        <v>248.50711325173222</v>
      </c>
      <c r="H22" s="15">
        <f t="shared" si="2"/>
        <v>859.75674247926338</v>
      </c>
      <c r="I22" s="13">
        <v>11</v>
      </c>
      <c r="L22" s="15">
        <f t="shared" si="6"/>
        <v>10282.329512761051</v>
      </c>
      <c r="M22" s="15">
        <f t="shared" si="7"/>
        <v>6804.7010163306559</v>
      </c>
    </row>
    <row r="23" spans="2:16" x14ac:dyDescent="0.25">
      <c r="B23">
        <v>12</v>
      </c>
      <c r="C23" s="15">
        <f t="shared" si="5"/>
        <v>100526.70954477847</v>
      </c>
      <c r="D23" s="54">
        <f t="shared" si="3"/>
        <v>1172.2799326170091</v>
      </c>
      <c r="E23" s="15">
        <f t="shared" si="4"/>
        <v>921.49483749380261</v>
      </c>
      <c r="F23" s="54">
        <f t="shared" si="0"/>
        <v>609.72338137364341</v>
      </c>
      <c r="G23" s="15">
        <f t="shared" si="1"/>
        <v>250.78509512320647</v>
      </c>
      <c r="H23" s="15">
        <f t="shared" si="2"/>
        <v>860.50847649684988</v>
      </c>
      <c r="I23" s="13">
        <v>11</v>
      </c>
      <c r="L23" s="15">
        <f t="shared" si="6"/>
        <v>11203.824350254854</v>
      </c>
      <c r="M23" s="15">
        <f t="shared" si="7"/>
        <v>7414.4243977042988</v>
      </c>
    </row>
    <row r="24" spans="2:16" x14ac:dyDescent="0.25">
      <c r="B24">
        <v>13</v>
      </c>
      <c r="C24" s="15">
        <f t="shared" si="5"/>
        <v>100275.92444965526</v>
      </c>
      <c r="D24" s="54">
        <f t="shared" si="3"/>
        <v>1172.2799326170091</v>
      </c>
      <c r="E24" s="15">
        <f t="shared" si="4"/>
        <v>919.19597412183987</v>
      </c>
      <c r="F24" s="54">
        <f t="shared" si="0"/>
        <v>608.18314291442834</v>
      </c>
      <c r="G24" s="15">
        <f t="shared" si="1"/>
        <v>253.08395849516921</v>
      </c>
      <c r="H24" s="15">
        <f t="shared" si="2"/>
        <v>861.26710140959756</v>
      </c>
      <c r="I24" s="13">
        <v>11</v>
      </c>
      <c r="L24" s="15">
        <f t="shared" si="6"/>
        <v>12123.020324376694</v>
      </c>
      <c r="M24" s="15">
        <f t="shared" si="7"/>
        <v>8022.6075406187274</v>
      </c>
    </row>
    <row r="25" spans="2:16" x14ac:dyDescent="0.25">
      <c r="B25">
        <v>14</v>
      </c>
      <c r="C25" s="15">
        <f t="shared" si="5"/>
        <v>100022.84049116008</v>
      </c>
      <c r="D25" s="54">
        <f t="shared" si="3"/>
        <v>1172.2799326170091</v>
      </c>
      <c r="E25" s="15">
        <f t="shared" si="4"/>
        <v>916.87603783563407</v>
      </c>
      <c r="F25" s="54">
        <f t="shared" si="0"/>
        <v>606.62878560267052</v>
      </c>
      <c r="G25" s="15">
        <f t="shared" si="1"/>
        <v>255.40389478137502</v>
      </c>
      <c r="H25" s="15">
        <f t="shared" si="2"/>
        <v>862.03268038404553</v>
      </c>
      <c r="I25" s="13">
        <v>11</v>
      </c>
      <c r="L25" s="15">
        <f t="shared" si="6"/>
        <v>13039.896362212328</v>
      </c>
      <c r="M25" s="15">
        <f t="shared" si="7"/>
        <v>8629.2363262213985</v>
      </c>
    </row>
    <row r="26" spans="2:16" x14ac:dyDescent="0.25">
      <c r="B26">
        <v>15</v>
      </c>
      <c r="C26" s="15">
        <f t="shared" si="5"/>
        <v>99767.436596378713</v>
      </c>
      <c r="D26" s="54">
        <f t="shared" si="3"/>
        <v>1172.2799326170091</v>
      </c>
      <c r="E26" s="15">
        <f t="shared" si="4"/>
        <v>914.53483546680491</v>
      </c>
      <c r="F26" s="54">
        <f t="shared" si="0"/>
        <v>605.06018001555492</v>
      </c>
      <c r="G26" s="15">
        <f t="shared" si="1"/>
        <v>257.74509715020417</v>
      </c>
      <c r="H26" s="15">
        <f t="shared" si="2"/>
        <v>862.80527716575909</v>
      </c>
      <c r="I26" s="13">
        <v>11</v>
      </c>
      <c r="L26" s="15">
        <f t="shared" si="6"/>
        <v>13954.431197679132</v>
      </c>
      <c r="M26" s="15">
        <f t="shared" si="7"/>
        <v>9234.2965062369531</v>
      </c>
    </row>
    <row r="27" spans="2:16" x14ac:dyDescent="0.25">
      <c r="B27">
        <v>16</v>
      </c>
      <c r="C27" s="15">
        <f t="shared" si="5"/>
        <v>99509.691499228502</v>
      </c>
      <c r="D27" s="54">
        <f t="shared" si="3"/>
        <v>1172.2799326170091</v>
      </c>
      <c r="E27" s="15">
        <f t="shared" si="4"/>
        <v>912.17217207626129</v>
      </c>
      <c r="F27" s="54">
        <f t="shared" si="0"/>
        <v>603.47719554389073</v>
      </c>
      <c r="G27" s="15">
        <f t="shared" si="1"/>
        <v>260.10776054074779</v>
      </c>
      <c r="H27" s="15">
        <f t="shared" si="2"/>
        <v>863.58495608463852</v>
      </c>
      <c r="I27" s="13">
        <v>11</v>
      </c>
      <c r="L27" s="15">
        <f t="shared" si="6"/>
        <v>14866.603369755394</v>
      </c>
      <c r="M27" s="15">
        <f t="shared" si="7"/>
        <v>9837.7737017808431</v>
      </c>
    </row>
    <row r="28" spans="2:16" x14ac:dyDescent="0.25">
      <c r="B28">
        <v>17</v>
      </c>
      <c r="C28" s="15">
        <f t="shared" si="5"/>
        <v>99249.583738687754</v>
      </c>
      <c r="D28" s="54">
        <f t="shared" si="3"/>
        <v>1172.2799326170091</v>
      </c>
      <c r="E28" s="15">
        <f t="shared" si="4"/>
        <v>909.78785093797103</v>
      </c>
      <c r="F28" s="54">
        <f t="shared" si="0"/>
        <v>601.87970038123626</v>
      </c>
      <c r="G28" s="15">
        <f t="shared" si="1"/>
        <v>262.49208167903805</v>
      </c>
      <c r="H28" s="15">
        <f t="shared" si="2"/>
        <v>864.37178206027431</v>
      </c>
      <c r="I28" s="13">
        <v>11</v>
      </c>
      <c r="L28" s="15">
        <f t="shared" si="6"/>
        <v>15776.391220693366</v>
      </c>
      <c r="M28" s="15">
        <f t="shared" si="7"/>
        <v>10439.653402162079</v>
      </c>
    </row>
    <row r="29" spans="2:16" x14ac:dyDescent="0.25">
      <c r="B29">
        <v>18</v>
      </c>
      <c r="C29" s="15">
        <f t="shared" si="5"/>
        <v>98987.091657008714</v>
      </c>
      <c r="D29" s="54">
        <f t="shared" si="3"/>
        <v>1172.2799326170091</v>
      </c>
      <c r="E29" s="15">
        <f t="shared" si="4"/>
        <v>907.38167352257983</v>
      </c>
      <c r="F29" s="54">
        <f t="shared" si="0"/>
        <v>600.26756151292409</v>
      </c>
      <c r="G29" s="15">
        <f t="shared" si="1"/>
        <v>264.89825909442925</v>
      </c>
      <c r="H29" s="15">
        <f t="shared" si="2"/>
        <v>865.16582060735334</v>
      </c>
      <c r="I29" s="13">
        <v>11</v>
      </c>
      <c r="L29" s="15">
        <f t="shared" si="6"/>
        <v>16683.772894215945</v>
      </c>
      <c r="M29" s="15">
        <f t="shared" si="7"/>
        <v>11039.920963675004</v>
      </c>
    </row>
    <row r="30" spans="2:16" x14ac:dyDescent="0.25">
      <c r="B30">
        <v>19</v>
      </c>
      <c r="C30" s="15">
        <f t="shared" si="5"/>
        <v>98722.193397914278</v>
      </c>
      <c r="D30" s="54">
        <f t="shared" si="3"/>
        <v>1172.2799326170091</v>
      </c>
      <c r="E30" s="15">
        <f t="shared" si="4"/>
        <v>904.95343948088089</v>
      </c>
      <c r="F30" s="54">
        <f t="shared" si="0"/>
        <v>598.64064470498579</v>
      </c>
      <c r="G30" s="15">
        <f t="shared" si="1"/>
        <v>267.32649313612819</v>
      </c>
      <c r="H30" s="15">
        <f t="shared" si="2"/>
        <v>865.96713784111398</v>
      </c>
      <c r="I30" s="13">
        <v>11</v>
      </c>
      <c r="L30" s="15">
        <f t="shared" si="6"/>
        <v>17588.726333696824</v>
      </c>
      <c r="M30" s="15">
        <f t="shared" si="7"/>
        <v>11638.561608379991</v>
      </c>
    </row>
    <row r="31" spans="2:16" x14ac:dyDescent="0.25">
      <c r="B31">
        <v>20</v>
      </c>
      <c r="C31" s="15">
        <f t="shared" si="5"/>
        <v>98454.866904778144</v>
      </c>
      <c r="D31" s="54">
        <f t="shared" si="3"/>
        <v>1172.2799326170091</v>
      </c>
      <c r="E31" s="15">
        <f t="shared" si="4"/>
        <v>902.50294662713304</v>
      </c>
      <c r="F31" s="54">
        <f t="shared" si="0"/>
        <v>596.99881449297482</v>
      </c>
      <c r="G31" s="15">
        <f t="shared" si="1"/>
        <v>269.77698598987604</v>
      </c>
      <c r="H31" s="15">
        <f t="shared" si="2"/>
        <v>866.77580048285085</v>
      </c>
      <c r="I31" s="13">
        <v>11</v>
      </c>
      <c r="L31" s="15">
        <f t="shared" si="6"/>
        <v>18491.229280323958</v>
      </c>
      <c r="M31" s="15">
        <f t="shared" si="7"/>
        <v>12235.560422872964</v>
      </c>
    </row>
    <row r="32" spans="2:16" x14ac:dyDescent="0.25">
      <c r="B32">
        <v>21</v>
      </c>
      <c r="C32" s="15">
        <f t="shared" si="5"/>
        <v>98185.089918788275</v>
      </c>
      <c r="D32" s="54">
        <f t="shared" si="3"/>
        <v>1172.2799326170091</v>
      </c>
      <c r="E32" s="15">
        <f t="shared" si="4"/>
        <v>900.02999092222581</v>
      </c>
      <c r="F32" s="54">
        <f t="shared" si="0"/>
        <v>595.34193417068695</v>
      </c>
      <c r="G32" s="15">
        <f t="shared" si="1"/>
        <v>272.24994169478327</v>
      </c>
      <c r="H32" s="15">
        <f t="shared" si="2"/>
        <v>867.59187586547023</v>
      </c>
      <c r="I32" s="13">
        <v>11</v>
      </c>
      <c r="L32" s="15">
        <f t="shared" si="6"/>
        <v>19391.259271246185</v>
      </c>
      <c r="M32" s="15">
        <f t="shared" si="7"/>
        <v>12830.902357043651</v>
      </c>
    </row>
    <row r="33" spans="2:13" x14ac:dyDescent="0.25">
      <c r="B33">
        <v>22</v>
      </c>
      <c r="C33" s="15">
        <f t="shared" si="5"/>
        <v>97912.839977093492</v>
      </c>
      <c r="D33" s="54">
        <f t="shared" si="3"/>
        <v>1172.2799326170091</v>
      </c>
      <c r="E33" s="15">
        <f t="shared" si="4"/>
        <v>897.53436645669035</v>
      </c>
      <c r="F33" s="54">
        <f t="shared" si="0"/>
        <v>593.66986577877822</v>
      </c>
      <c r="G33" s="15">
        <f t="shared" si="1"/>
        <v>274.74556616031873</v>
      </c>
      <c r="H33" s="15">
        <f t="shared" si="2"/>
        <v>868.41543193909695</v>
      </c>
      <c r="I33" s="13">
        <v>11</v>
      </c>
      <c r="L33" s="15">
        <f t="shared" si="6"/>
        <v>20288.793637702875</v>
      </c>
      <c r="M33" s="15">
        <f t="shared" si="7"/>
        <v>13424.572222822429</v>
      </c>
    </row>
    <row r="34" spans="2:13" x14ac:dyDescent="0.25">
      <c r="B34">
        <v>23</v>
      </c>
      <c r="C34" s="15">
        <f t="shared" si="5"/>
        <v>97638.094410933176</v>
      </c>
      <c r="D34" s="54">
        <f t="shared" si="3"/>
        <v>1172.2799326170091</v>
      </c>
      <c r="E34" s="15">
        <f t="shared" si="4"/>
        <v>895.01586543355415</v>
      </c>
      <c r="F34" s="54">
        <f t="shared" si="0"/>
        <v>591.9824700932769</v>
      </c>
      <c r="G34" s="15">
        <f t="shared" si="1"/>
        <v>277.26406718345493</v>
      </c>
      <c r="H34" s="15">
        <f t="shared" si="2"/>
        <v>869.24653727673183</v>
      </c>
      <c r="I34" s="13">
        <v>11</v>
      </c>
      <c r="L34" s="15">
        <f t="shared" si="6"/>
        <v>21183.809503136428</v>
      </c>
      <c r="M34" s="15">
        <f t="shared" si="7"/>
        <v>14016.554692915706</v>
      </c>
    </row>
    <row r="35" spans="2:13" x14ac:dyDescent="0.25">
      <c r="B35">
        <v>24</v>
      </c>
      <c r="C35" s="15">
        <f t="shared" si="5"/>
        <v>97360.830343749723</v>
      </c>
      <c r="D35" s="54">
        <f t="shared" si="3"/>
        <v>1172.2799326170091</v>
      </c>
      <c r="E35" s="15">
        <f t="shared" si="4"/>
        <v>892.47427815103913</v>
      </c>
      <c r="F35" s="54">
        <f t="shared" si="0"/>
        <v>590.27960661399186</v>
      </c>
      <c r="G35" s="15">
        <f t="shared" si="1"/>
        <v>279.80565446596995</v>
      </c>
      <c r="H35" s="15">
        <f t="shared" si="2"/>
        <v>870.08526107996181</v>
      </c>
      <c r="I35" s="13">
        <v>11</v>
      </c>
      <c r="L35" s="15">
        <f t="shared" si="6"/>
        <v>22076.283781287468</v>
      </c>
      <c r="M35" s="15">
        <f t="shared" si="7"/>
        <v>14606.834299529699</v>
      </c>
    </row>
    <row r="36" spans="2:13" x14ac:dyDescent="0.25">
      <c r="B36">
        <v>25</v>
      </c>
      <c r="C36" s="15">
        <f t="shared" si="5"/>
        <v>97081.02468928376</v>
      </c>
      <c r="D36" s="54">
        <f t="shared" si="3"/>
        <v>1172.2799326170091</v>
      </c>
      <c r="E36" s="15">
        <f t="shared" si="4"/>
        <v>889.90939298510114</v>
      </c>
      <c r="F36" s="54">
        <f t="shared" si="0"/>
        <v>588.56113355281343</v>
      </c>
      <c r="G36" s="15">
        <f t="shared" si="1"/>
        <v>282.37053963190795</v>
      </c>
      <c r="H36" s="15">
        <f t="shared" si="2"/>
        <v>870.93167318472138</v>
      </c>
      <c r="I36" s="13">
        <v>11</v>
      </c>
      <c r="L36" s="15">
        <f t="shared" si="6"/>
        <v>22966.193174272568</v>
      </c>
      <c r="M36" s="15">
        <f t="shared" si="7"/>
        <v>15195.395433082513</v>
      </c>
    </row>
    <row r="37" spans="2:13" x14ac:dyDescent="0.25">
      <c r="B37">
        <v>26</v>
      </c>
      <c r="C37" s="15">
        <f t="shared" si="5"/>
        <v>96798.654149651848</v>
      </c>
      <c r="D37" s="54">
        <f t="shared" si="3"/>
        <v>1172.2799326170091</v>
      </c>
      <c r="E37" s="15">
        <f t="shared" si="4"/>
        <v>887.32099637180863</v>
      </c>
      <c r="F37" s="54">
        <f t="shared" si="0"/>
        <v>586.82690782190741</v>
      </c>
      <c r="G37" s="15">
        <f t="shared" si="1"/>
        <v>284.95893624520045</v>
      </c>
      <c r="H37" s="15">
        <f t="shared" si="2"/>
        <v>871.78584406710786</v>
      </c>
      <c r="I37" s="13">
        <v>11</v>
      </c>
      <c r="L37" s="15">
        <f t="shared" si="6"/>
        <v>23853.514170644376</v>
      </c>
      <c r="M37" s="15">
        <f t="shared" si="7"/>
        <v>15782.22234090442</v>
      </c>
    </row>
    <row r="38" spans="2:13" x14ac:dyDescent="0.25">
      <c r="B38">
        <v>27</v>
      </c>
      <c r="C38" s="15">
        <f t="shared" si="5"/>
        <v>96513.695213406652</v>
      </c>
      <c r="D38" s="54">
        <f t="shared" si="3"/>
        <v>1172.2799326170091</v>
      </c>
      <c r="E38" s="15">
        <f t="shared" si="4"/>
        <v>884.70887278956093</v>
      </c>
      <c r="F38" s="54">
        <f t="shared" si="0"/>
        <v>585.07678502180147</v>
      </c>
      <c r="G38" s="15">
        <f t="shared" si="1"/>
        <v>287.57105982744815</v>
      </c>
      <c r="H38" s="15">
        <f t="shared" si="2"/>
        <v>872.64784484924962</v>
      </c>
      <c r="I38" s="13">
        <v>11</v>
      </c>
      <c r="L38" s="15">
        <f t="shared" si="6"/>
        <v>24738.223043433936</v>
      </c>
      <c r="M38" s="15">
        <f t="shared" si="7"/>
        <v>16367.299125926222</v>
      </c>
    </row>
    <row r="39" spans="2:13" x14ac:dyDescent="0.25">
      <c r="B39">
        <v>28</v>
      </c>
      <c r="C39" s="15">
        <f t="shared" si="5"/>
        <v>96226.124153579207</v>
      </c>
      <c r="D39" s="54">
        <f t="shared" si="3"/>
        <v>1172.2799326170091</v>
      </c>
      <c r="E39" s="15">
        <f t="shared" si="4"/>
        <v>882.0728047411427</v>
      </c>
      <c r="F39" s="54">
        <f t="shared" si="0"/>
        <v>583.31061942936128</v>
      </c>
      <c r="G39" s="15">
        <f t="shared" si="1"/>
        <v>290.20712787586638</v>
      </c>
      <c r="H39" s="15">
        <f t="shared" si="2"/>
        <v>873.51774730522766</v>
      </c>
      <c r="I39" s="13">
        <v>11</v>
      </c>
      <c r="L39" s="15">
        <f t="shared" si="6"/>
        <v>25620.295848175079</v>
      </c>
      <c r="M39" s="15">
        <f t="shared" si="7"/>
        <v>16950.609745355581</v>
      </c>
    </row>
    <row r="40" spans="2:13" x14ac:dyDescent="0.25">
      <c r="B40">
        <v>29</v>
      </c>
      <c r="C40" s="15">
        <f t="shared" si="5"/>
        <v>95935.91702570334</v>
      </c>
      <c r="D40" s="54">
        <f t="shared" si="3"/>
        <v>1172.2799326170091</v>
      </c>
      <c r="E40" s="15">
        <f t="shared" si="4"/>
        <v>879.41257273561394</v>
      </c>
      <c r="F40" s="54">
        <f t="shared" si="0"/>
        <v>581.52826398565696</v>
      </c>
      <c r="G40" s="15">
        <f t="shared" si="1"/>
        <v>292.86735988139515</v>
      </c>
      <c r="H40" s="15">
        <f t="shared" si="2"/>
        <v>874.39562386705211</v>
      </c>
      <c r="I40" s="13">
        <v>11</v>
      </c>
      <c r="L40" s="15">
        <f t="shared" si="6"/>
        <v>26499.708420910694</v>
      </c>
      <c r="M40" s="15">
        <f t="shared" si="7"/>
        <v>17532.138009341237</v>
      </c>
    </row>
    <row r="41" spans="2:13" x14ac:dyDescent="0.25">
      <c r="B41">
        <v>30</v>
      </c>
      <c r="C41" s="15">
        <f t="shared" si="5"/>
        <v>95643.049665821949</v>
      </c>
      <c r="D41" s="54">
        <f t="shared" si="3"/>
        <v>1172.2799326170091</v>
      </c>
      <c r="E41" s="15">
        <f t="shared" si="4"/>
        <v>876.7279552700345</v>
      </c>
      <c r="F41" s="54">
        <f t="shared" si="0"/>
        <v>579.72957028371877</v>
      </c>
      <c r="G41" s="15">
        <f t="shared" si="1"/>
        <v>295.55197734697458</v>
      </c>
      <c r="H41" s="15">
        <f t="shared" si="2"/>
        <v>875.28154763069335</v>
      </c>
      <c r="I41" s="13">
        <v>11</v>
      </c>
      <c r="L41" s="15">
        <f t="shared" si="6"/>
        <v>27376.436376180729</v>
      </c>
      <c r="M41" s="15">
        <f t="shared" si="7"/>
        <v>18111.867579624955</v>
      </c>
    </row>
    <row r="42" spans="2:13" x14ac:dyDescent="0.25">
      <c r="B42">
        <v>31</v>
      </c>
      <c r="C42" s="15">
        <f t="shared" si="5"/>
        <v>95347.497688474978</v>
      </c>
      <c r="D42" s="54">
        <f t="shared" si="3"/>
        <v>1172.2799326170091</v>
      </c>
      <c r="E42" s="15">
        <f t="shared" si="4"/>
        <v>874.01872881102065</v>
      </c>
      <c r="F42" s="54">
        <f t="shared" si="0"/>
        <v>577.91438855617946</v>
      </c>
      <c r="G42" s="15">
        <f t="shared" si="1"/>
        <v>298.26120380598843</v>
      </c>
      <c r="H42" s="15">
        <f t="shared" si="2"/>
        <v>876.17559236216789</v>
      </c>
      <c r="I42" s="13">
        <v>11</v>
      </c>
      <c r="L42" s="15">
        <f t="shared" si="6"/>
        <v>28250.45510499175</v>
      </c>
      <c r="M42" s="15">
        <f t="shared" si="7"/>
        <v>18689.781968181134</v>
      </c>
    </row>
    <row r="43" spans="2:13" x14ac:dyDescent="0.25">
      <c r="B43">
        <v>32</v>
      </c>
      <c r="C43" s="15">
        <f t="shared" si="5"/>
        <v>95049.236484668989</v>
      </c>
      <c r="D43" s="54">
        <f t="shared" si="3"/>
        <v>1172.2799326170091</v>
      </c>
      <c r="E43" s="15">
        <f t="shared" si="4"/>
        <v>871.28466777613244</v>
      </c>
      <c r="F43" s="54">
        <f t="shared" si="0"/>
        <v>576.08256766280442</v>
      </c>
      <c r="G43" s="15">
        <f t="shared" si="1"/>
        <v>300.99526484087664</v>
      </c>
      <c r="H43" s="15">
        <f t="shared" si="2"/>
        <v>877.07783250368107</v>
      </c>
      <c r="I43" s="13">
        <v>11</v>
      </c>
      <c r="L43" s="15">
        <f t="shared" si="6"/>
        <v>29121.739772767884</v>
      </c>
      <c r="M43" s="15">
        <f t="shared" si="7"/>
        <v>19265.864535843939</v>
      </c>
    </row>
    <row r="44" spans="2:13" x14ac:dyDescent="0.25">
      <c r="B44">
        <v>33</v>
      </c>
      <c r="C44" s="15">
        <f t="shared" si="5"/>
        <v>94748.241219828109</v>
      </c>
      <c r="D44" s="54">
        <f t="shared" si="3"/>
        <v>1172.2799326170091</v>
      </c>
      <c r="E44" s="15">
        <f t="shared" si="4"/>
        <v>868.52554451509104</v>
      </c>
      <c r="F44" s="54">
        <f t="shared" si="0"/>
        <v>574.23395507790667</v>
      </c>
      <c r="G44" s="15">
        <f t="shared" si="1"/>
        <v>303.75438810191804</v>
      </c>
      <c r="H44" s="15">
        <f t="shared" si="2"/>
        <v>877.98834317982471</v>
      </c>
      <c r="I44" s="13">
        <v>11</v>
      </c>
      <c r="L44" s="15">
        <f t="shared" si="6"/>
        <v>29990.265317282974</v>
      </c>
      <c r="M44" s="15">
        <f t="shared" si="7"/>
        <v>19840.098490921846</v>
      </c>
    </row>
    <row r="45" spans="2:13" x14ac:dyDescent="0.25">
      <c r="B45">
        <v>34</v>
      </c>
      <c r="C45" s="15">
        <f t="shared" si="5"/>
        <v>94444.486831726186</v>
      </c>
      <c r="D45" s="54">
        <f t="shared" si="3"/>
        <v>1172.2799326170091</v>
      </c>
      <c r="E45" s="15">
        <f t="shared" si="4"/>
        <v>865.74112929082332</v>
      </c>
      <c r="F45" s="54">
        <f t="shared" si="0"/>
        <v>572.36839687764723</v>
      </c>
      <c r="G45" s="15">
        <f t="shared" si="1"/>
        <v>306.53880332618576</v>
      </c>
      <c r="H45" s="15">
        <f t="shared" si="2"/>
        <v>878.90720020383299</v>
      </c>
      <c r="I45" s="13">
        <v>11</v>
      </c>
      <c r="L45" s="15">
        <f t="shared" si="6"/>
        <v>30856.006446573796</v>
      </c>
      <c r="M45" s="15">
        <f t="shared" si="7"/>
        <v>20412.466887799492</v>
      </c>
    </row>
    <row r="46" spans="2:13" x14ac:dyDescent="0.25">
      <c r="B46">
        <v>35</v>
      </c>
      <c r="C46" s="15">
        <f t="shared" si="5"/>
        <v>94137.948028400002</v>
      </c>
      <c r="D46" s="54">
        <f t="shared" si="3"/>
        <v>1172.2799326170091</v>
      </c>
      <c r="E46" s="15">
        <f t="shared" si="4"/>
        <v>862.93119026033332</v>
      </c>
      <c r="F46" s="54">
        <f t="shared" si="0"/>
        <v>570.48573772721898</v>
      </c>
      <c r="G46" s="15">
        <f t="shared" si="1"/>
        <v>309.34874235667576</v>
      </c>
      <c r="H46" s="15">
        <f t="shared" si="2"/>
        <v>879.83448008389473</v>
      </c>
      <c r="I46" s="13">
        <v>11</v>
      </c>
      <c r="L46" s="15">
        <f t="shared" si="6"/>
        <v>31718.937636834129</v>
      </c>
      <c r="M46" s="15">
        <f t="shared" si="7"/>
        <v>20982.952625526712</v>
      </c>
    </row>
    <row r="47" spans="2:13" x14ac:dyDescent="0.25">
      <c r="B47">
        <v>36</v>
      </c>
      <c r="C47" s="15">
        <f t="shared" si="5"/>
        <v>93828.599286043333</v>
      </c>
      <c r="D47" s="54">
        <f t="shared" si="3"/>
        <v>1172.2799326170091</v>
      </c>
      <c r="E47" s="15">
        <f t="shared" si="4"/>
        <v>860.09549345539722</v>
      </c>
      <c r="F47" s="54">
        <f t="shared" si="0"/>
        <v>568.58582086791182</v>
      </c>
      <c r="G47" s="15">
        <f t="shared" si="1"/>
        <v>312.18443916161186</v>
      </c>
      <c r="H47" s="15">
        <f t="shared" si="2"/>
        <v>880.77026002952368</v>
      </c>
      <c r="I47" s="13">
        <v>11</v>
      </c>
      <c r="L47" s="15">
        <f t="shared" si="6"/>
        <v>32579.033130289525</v>
      </c>
      <c r="M47" s="15">
        <f t="shared" si="7"/>
        <v>21551.538446394625</v>
      </c>
    </row>
    <row r="48" spans="2:13" x14ac:dyDescent="0.25">
      <c r="B48">
        <v>37</v>
      </c>
      <c r="C48" s="15">
        <f t="shared" si="5"/>
        <v>93516.414846881715</v>
      </c>
      <c r="D48" s="54">
        <f t="shared" si="3"/>
        <v>1172.2799326170091</v>
      </c>
      <c r="E48" s="15">
        <f t="shared" si="4"/>
        <v>857.23380276308239</v>
      </c>
      <c r="F48" s="54">
        <f t="shared" si="0"/>
        <v>566.66848810406088</v>
      </c>
      <c r="G48" s="15">
        <f t="shared" si="1"/>
        <v>315.04612985392669</v>
      </c>
      <c r="H48" s="15">
        <f t="shared" si="2"/>
        <v>881.71461795798757</v>
      </c>
      <c r="I48" s="13">
        <v>11</v>
      </c>
      <c r="L48" s="15">
        <f t="shared" si="6"/>
        <v>33436.266933052604</v>
      </c>
      <c r="M48" s="15">
        <f t="shared" si="7"/>
        <v>22118.206934498685</v>
      </c>
    </row>
    <row r="49" spans="2:13" x14ac:dyDescent="0.25">
      <c r="B49">
        <v>38</v>
      </c>
      <c r="C49" s="15">
        <f t="shared" si="5"/>
        <v>93201.368717027784</v>
      </c>
      <c r="D49" s="54">
        <f t="shared" si="3"/>
        <v>1172.2799326170091</v>
      </c>
      <c r="E49" s="15">
        <f t="shared" si="4"/>
        <v>854.34587990608804</v>
      </c>
      <c r="F49" s="54">
        <f t="shared" si="0"/>
        <v>564.73357978987463</v>
      </c>
      <c r="G49" s="15">
        <f t="shared" si="1"/>
        <v>317.93405271092104</v>
      </c>
      <c r="H49" s="15">
        <f t="shared" si="2"/>
        <v>882.66763250079566</v>
      </c>
      <c r="I49" s="13">
        <v>11</v>
      </c>
      <c r="L49" s="15">
        <f t="shared" si="6"/>
        <v>34290.612812958694</v>
      </c>
      <c r="M49" s="15">
        <f t="shared" si="7"/>
        <v>22682.940514288559</v>
      </c>
    </row>
    <row r="50" spans="2:13" x14ac:dyDescent="0.25">
      <c r="B50">
        <v>39</v>
      </c>
      <c r="C50" s="15">
        <f t="shared" si="5"/>
        <v>92883.434664316868</v>
      </c>
      <c r="D50" s="54">
        <f t="shared" si="3"/>
        <v>1172.2799326170091</v>
      </c>
      <c r="E50" s="15">
        <f t="shared" si="4"/>
        <v>851.43148442290465</v>
      </c>
      <c r="F50" s="54">
        <f t="shared" si="0"/>
        <v>562.78093481614178</v>
      </c>
      <c r="G50" s="15">
        <f t="shared" si="1"/>
        <v>320.84844819410444</v>
      </c>
      <c r="H50" s="15">
        <f t="shared" si="2"/>
        <v>883.62938301024622</v>
      </c>
      <c r="I50" s="13">
        <v>11</v>
      </c>
      <c r="L50" s="15">
        <f t="shared" si="6"/>
        <v>35142.044297381595</v>
      </c>
      <c r="M50" s="15">
        <f t="shared" si="7"/>
        <v>23245.721449104702</v>
      </c>
    </row>
    <row r="51" spans="2:13" x14ac:dyDescent="0.25">
      <c r="B51">
        <v>40</v>
      </c>
      <c r="C51" s="15">
        <f t="shared" si="5"/>
        <v>92562.586216122771</v>
      </c>
      <c r="D51" s="54">
        <f t="shared" si="3"/>
        <v>1172.2799326170091</v>
      </c>
      <c r="E51" s="15">
        <f t="shared" si="4"/>
        <v>848.49037364779201</v>
      </c>
      <c r="F51" s="54">
        <f t="shared" si="0"/>
        <v>560.81039059681632</v>
      </c>
      <c r="G51" s="15">
        <f t="shared" si="1"/>
        <v>323.78955896921707</v>
      </c>
      <c r="H51" s="15">
        <f t="shared" si="2"/>
        <v>884.59994956603339</v>
      </c>
      <c r="I51" s="13">
        <v>11</v>
      </c>
      <c r="L51" s="15">
        <f t="shared" si="6"/>
        <v>35990.534671029389</v>
      </c>
      <c r="M51" s="15">
        <f t="shared" si="7"/>
        <v>23806.531839701518</v>
      </c>
    </row>
    <row r="52" spans="2:13" x14ac:dyDescent="0.25">
      <c r="B52">
        <v>41</v>
      </c>
      <c r="C52" s="15">
        <f t="shared" si="5"/>
        <v>92238.796657153551</v>
      </c>
      <c r="D52" s="54">
        <f t="shared" si="3"/>
        <v>1172.2799326170091</v>
      </c>
      <c r="E52" s="15">
        <f t="shared" si="4"/>
        <v>845.52230269057418</v>
      </c>
      <c r="F52" s="54">
        <f t="shared" si="0"/>
        <v>558.8217830554803</v>
      </c>
      <c r="G52" s="15">
        <f t="shared" si="1"/>
        <v>326.7576299264349</v>
      </c>
      <c r="H52" s="15">
        <f t="shared" si="2"/>
        <v>885.5794129819152</v>
      </c>
      <c r="I52" s="13">
        <v>11</v>
      </c>
      <c r="L52" s="15">
        <f t="shared" si="6"/>
        <v>36836.056973719962</v>
      </c>
      <c r="M52" s="15">
        <f t="shared" si="7"/>
        <v>24365.353622756997</v>
      </c>
    </row>
    <row r="53" spans="2:13" x14ac:dyDescent="0.25">
      <c r="B53">
        <v>42</v>
      </c>
      <c r="C53" s="15">
        <f t="shared" si="5"/>
        <v>91912.039027227118</v>
      </c>
      <c r="D53" s="54">
        <f t="shared" si="3"/>
        <v>1172.2799326170091</v>
      </c>
      <c r="E53" s="15">
        <f t="shared" si="4"/>
        <v>842.52702441624854</v>
      </c>
      <c r="F53" s="54">
        <f t="shared" si="0"/>
        <v>556.81494661168222</v>
      </c>
      <c r="G53" s="15">
        <f t="shared" si="1"/>
        <v>329.75290820076054</v>
      </c>
      <c r="H53" s="15">
        <f t="shared" si="2"/>
        <v>886.56785481244276</v>
      </c>
      <c r="I53" s="13">
        <v>11</v>
      </c>
      <c r="L53" s="15">
        <f t="shared" si="6"/>
        <v>37678.583998136208</v>
      </c>
      <c r="M53" s="15">
        <f t="shared" si="7"/>
        <v>24922.168569368678</v>
      </c>
    </row>
    <row r="54" spans="2:13" x14ac:dyDescent="0.25">
      <c r="B54">
        <v>43</v>
      </c>
      <c r="C54" s="15">
        <f t="shared" si="5"/>
        <v>91582.28611902635</v>
      </c>
      <c r="D54" s="54">
        <f t="shared" si="3"/>
        <v>1172.2799326170091</v>
      </c>
      <c r="E54" s="15">
        <f t="shared" si="4"/>
        <v>839.50428942440817</v>
      </c>
      <c r="F54" s="54">
        <f t="shared" si="0"/>
        <v>554.7897141671491</v>
      </c>
      <c r="G54" s="15">
        <f t="shared" si="1"/>
        <v>332.77564319260091</v>
      </c>
      <c r="H54" s="15">
        <f t="shared" si="2"/>
        <v>887.56535735975001</v>
      </c>
      <c r="I54" s="13">
        <v>11</v>
      </c>
      <c r="L54" s="15">
        <f t="shared" si="6"/>
        <v>38518.088287560618</v>
      </c>
      <c r="M54" s="15">
        <f t="shared" si="7"/>
        <v>25476.958283535827</v>
      </c>
    </row>
    <row r="55" spans="2:13" x14ac:dyDescent="0.25">
      <c r="B55">
        <v>44</v>
      </c>
      <c r="C55" s="15">
        <f t="shared" si="5"/>
        <v>91249.510475833755</v>
      </c>
      <c r="D55" s="54">
        <f t="shared" si="3"/>
        <v>1172.2799326170091</v>
      </c>
      <c r="E55" s="15">
        <f t="shared" si="4"/>
        <v>836.45384602847605</v>
      </c>
      <c r="F55" s="54">
        <f t="shared" si="0"/>
        <v>552.74591709187462</v>
      </c>
      <c r="G55" s="15">
        <f t="shared" si="1"/>
        <v>335.82608658853303</v>
      </c>
      <c r="H55" s="15">
        <f t="shared" si="2"/>
        <v>888.57200368040765</v>
      </c>
      <c r="I55" s="13">
        <v>11</v>
      </c>
      <c r="L55" s="15">
        <f t="shared" si="6"/>
        <v>39354.542133589093</v>
      </c>
      <c r="M55" s="15">
        <f t="shared" si="7"/>
        <v>26029.704200627701</v>
      </c>
    </row>
    <row r="56" spans="2:13" x14ac:dyDescent="0.25">
      <c r="B56">
        <v>45</v>
      </c>
      <c r="C56" s="15">
        <f t="shared" si="5"/>
        <v>90913.684389245216</v>
      </c>
      <c r="D56" s="54">
        <f t="shared" si="3"/>
        <v>1172.2799326170091</v>
      </c>
      <c r="E56" s="15">
        <f t="shared" si="4"/>
        <v>833.37544023474777</v>
      </c>
      <c r="F56" s="54">
        <f t="shared" si="0"/>
        <v>550.68338521007661</v>
      </c>
      <c r="G56" s="15">
        <f t="shared" si="1"/>
        <v>338.90449238226131</v>
      </c>
      <c r="H56" s="15">
        <f t="shared" si="2"/>
        <v>889.58787759233792</v>
      </c>
      <c r="I56" s="13">
        <v>11</v>
      </c>
      <c r="L56" s="15">
        <f t="shared" si="6"/>
        <v>40187.917573823841</v>
      </c>
      <c r="M56" s="15">
        <f t="shared" si="7"/>
        <v>26580.387585837776</v>
      </c>
    </row>
    <row r="57" spans="2:13" x14ac:dyDescent="0.25">
      <c r="B57">
        <v>46</v>
      </c>
      <c r="C57" s="15">
        <f t="shared" si="5"/>
        <v>90574.77989686295</v>
      </c>
      <c r="D57" s="54">
        <f t="shared" si="3"/>
        <v>1172.2799326170091</v>
      </c>
      <c r="E57" s="15">
        <f t="shared" si="4"/>
        <v>830.26881572124375</v>
      </c>
      <c r="F57" s="54">
        <f t="shared" si="0"/>
        <v>548.60194678602898</v>
      </c>
      <c r="G57" s="15">
        <f t="shared" si="1"/>
        <v>342.01111689576533</v>
      </c>
      <c r="H57" s="15">
        <f t="shared" si="2"/>
        <v>890.6130636817943</v>
      </c>
      <c r="I57" s="13">
        <v>11</v>
      </c>
      <c r="L57" s="15">
        <f t="shared" si="6"/>
        <v>41018.186389545088</v>
      </c>
      <c r="M57" s="15">
        <f t="shared" si="7"/>
        <v>27128.989532623804</v>
      </c>
    </row>
    <row r="58" spans="2:13" x14ac:dyDescent="0.25">
      <c r="B58">
        <v>47</v>
      </c>
      <c r="C58" s="15">
        <f t="shared" si="5"/>
        <v>90232.768779967184</v>
      </c>
      <c r="D58" s="54">
        <f t="shared" si="3"/>
        <v>1172.2799326170091</v>
      </c>
      <c r="E58" s="15">
        <f t="shared" si="4"/>
        <v>827.13371381636591</v>
      </c>
      <c r="F58" s="54">
        <f t="shared" si="0"/>
        <v>546.50142850976079</v>
      </c>
      <c r="G58" s="15">
        <f t="shared" si="1"/>
        <v>345.14621880064317</v>
      </c>
      <c r="H58" s="15">
        <f t="shared" si="2"/>
        <v>891.64764731040395</v>
      </c>
      <c r="I58" s="13">
        <v>11</v>
      </c>
      <c r="L58" s="15">
        <f t="shared" si="6"/>
        <v>41845.320103361453</v>
      </c>
      <c r="M58" s="15">
        <f t="shared" si="7"/>
        <v>27675.490961133564</v>
      </c>
    </row>
    <row r="59" spans="2:13" x14ac:dyDescent="0.25">
      <c r="B59">
        <v>48</v>
      </c>
      <c r="C59" s="15">
        <f t="shared" si="5"/>
        <v>89887.622561166543</v>
      </c>
      <c r="D59" s="54">
        <f t="shared" si="3"/>
        <v>1172.2799326170091</v>
      </c>
      <c r="E59" s="15">
        <f t="shared" si="4"/>
        <v>823.96987347736001</v>
      </c>
      <c r="F59" s="54">
        <f t="shared" si="0"/>
        <v>544.38165548262691</v>
      </c>
      <c r="G59" s="15">
        <f t="shared" si="1"/>
        <v>348.31005913964907</v>
      </c>
      <c r="H59" s="15">
        <f t="shared" si="2"/>
        <v>892.69171462227598</v>
      </c>
      <c r="I59" s="13">
        <v>11</v>
      </c>
      <c r="L59" s="15">
        <f t="shared" si="6"/>
        <v>42669.289976838816</v>
      </c>
      <c r="M59" s="15">
        <f t="shared" si="7"/>
        <v>28219.87261661619</v>
      </c>
    </row>
    <row r="60" spans="2:13" x14ac:dyDescent="0.25">
      <c r="B60">
        <v>49</v>
      </c>
      <c r="C60" s="15">
        <f t="shared" si="5"/>
        <v>89539.312502026893</v>
      </c>
      <c r="D60" s="54">
        <f t="shared" si="3"/>
        <v>1172.2799326170091</v>
      </c>
      <c r="E60" s="15">
        <f t="shared" si="4"/>
        <v>820.77703126857989</v>
      </c>
      <c r="F60" s="54">
        <f t="shared" si="0"/>
        <v>542.24245120274418</v>
      </c>
      <c r="G60" s="15">
        <f t="shared" si="1"/>
        <v>351.50290134842919</v>
      </c>
      <c r="H60" s="15">
        <f t="shared" si="2"/>
        <v>893.74535255117337</v>
      </c>
      <c r="I60" s="13">
        <v>11</v>
      </c>
      <c r="L60" s="15">
        <f t="shared" si="6"/>
        <v>43490.067008107399</v>
      </c>
      <c r="M60" s="15">
        <f t="shared" si="7"/>
        <v>28762.115067818933</v>
      </c>
    </row>
    <row r="61" spans="2:13" x14ac:dyDescent="0.25">
      <c r="B61">
        <v>50</v>
      </c>
      <c r="C61" s="15">
        <f t="shared" si="5"/>
        <v>89187.809600678462</v>
      </c>
      <c r="D61" s="54">
        <f t="shared" si="3"/>
        <v>1172.2799326170091</v>
      </c>
      <c r="E61" s="15">
        <f t="shared" si="4"/>
        <v>817.55492133955261</v>
      </c>
      <c r="F61" s="54">
        <f t="shared" si="0"/>
        <v>540.08363755029586</v>
      </c>
      <c r="G61" s="15">
        <f t="shared" si="1"/>
        <v>354.72501127745647</v>
      </c>
      <c r="H61" s="15">
        <f t="shared" si="2"/>
        <v>894.80864882775234</v>
      </c>
      <c r="I61" s="13">
        <v>11</v>
      </c>
      <c r="L61" s="15">
        <f t="shared" si="6"/>
        <v>44307.621929446948</v>
      </c>
      <c r="M61" s="15">
        <f t="shared" si="7"/>
        <v>29302.198705369228</v>
      </c>
    </row>
    <row r="62" spans="2:13" x14ac:dyDescent="0.25">
      <c r="B62">
        <v>51</v>
      </c>
      <c r="C62" s="15">
        <f t="shared" si="5"/>
        <v>88833.084589400998</v>
      </c>
      <c r="D62" s="54">
        <f t="shared" si="3"/>
        <v>1172.2799326170091</v>
      </c>
      <c r="E62" s="15">
        <f t="shared" si="4"/>
        <v>814.30327540284247</v>
      </c>
      <c r="F62" s="54">
        <f t="shared" si="0"/>
        <v>537.90503477270011</v>
      </c>
      <c r="G62" s="15">
        <f t="shared" si="1"/>
        <v>357.97665721416661</v>
      </c>
      <c r="H62" s="15">
        <f t="shared" si="2"/>
        <v>895.88169198686671</v>
      </c>
      <c r="I62" s="13">
        <v>11</v>
      </c>
      <c r="L62" s="15">
        <f t="shared" si="6"/>
        <v>45121.925204849787</v>
      </c>
      <c r="M62" s="15">
        <f t="shared" si="7"/>
        <v>29840.103740141927</v>
      </c>
    </row>
    <row r="63" spans="2:13" x14ac:dyDescent="0.25">
      <c r="B63">
        <v>52</v>
      </c>
      <c r="C63" s="15">
        <f t="shared" si="5"/>
        <v>88475.107932186831</v>
      </c>
      <c r="D63" s="54">
        <f t="shared" si="3"/>
        <v>1172.2799326170091</v>
      </c>
      <c r="E63" s="15">
        <f t="shared" si="4"/>
        <v>811.02182271171262</v>
      </c>
      <c r="F63" s="54">
        <f t="shared" si="0"/>
        <v>535.70646146964316</v>
      </c>
      <c r="G63" s="15">
        <f t="shared" si="1"/>
        <v>361.25810990529646</v>
      </c>
      <c r="H63" s="15">
        <f t="shared" si="2"/>
        <v>896.96457137493962</v>
      </c>
      <c r="I63" s="13">
        <v>11</v>
      </c>
      <c r="L63" s="15">
        <f t="shared" si="6"/>
        <v>45932.947027561502</v>
      </c>
      <c r="M63" s="15">
        <f t="shared" si="7"/>
        <v>30375.81020161157</v>
      </c>
    </row>
    <row r="64" spans="2:13" x14ac:dyDescent="0.25">
      <c r="B64">
        <v>53</v>
      </c>
      <c r="C64" s="15">
        <f t="shared" si="5"/>
        <v>88113.84982228154</v>
      </c>
      <c r="D64" s="54">
        <f t="shared" si="3"/>
        <v>1172.2799326170091</v>
      </c>
      <c r="E64" s="15">
        <f t="shared" si="4"/>
        <v>807.71029003758076</v>
      </c>
      <c r="F64" s="54">
        <f t="shared" si="0"/>
        <v>533.48773457797472</v>
      </c>
      <c r="G64" s="15">
        <f t="shared" si="1"/>
        <v>364.56964257942832</v>
      </c>
      <c r="H64" s="15">
        <f t="shared" si="2"/>
        <v>898.05737715740304</v>
      </c>
      <c r="I64" s="13">
        <v>11</v>
      </c>
      <c r="L64" s="15">
        <f t="shared" si="6"/>
        <v>46740.657317599085</v>
      </c>
      <c r="M64" s="15">
        <f t="shared" si="7"/>
        <v>30909.297936189545</v>
      </c>
    </row>
    <row r="65" spans="2:13" x14ac:dyDescent="0.25">
      <c r="B65">
        <v>54</v>
      </c>
      <c r="C65" s="15">
        <f t="shared" si="5"/>
        <v>87749.280179702109</v>
      </c>
      <c r="D65" s="54">
        <f t="shared" si="3"/>
        <v>1172.2799326170091</v>
      </c>
      <c r="E65" s="15">
        <f t="shared" si="4"/>
        <v>804.36840164726937</v>
      </c>
      <c r="F65" s="54">
        <f t="shared" si="0"/>
        <v>531.24866935646617</v>
      </c>
      <c r="G65" s="15">
        <f t="shared" si="1"/>
        <v>367.91153096973972</v>
      </c>
      <c r="H65" s="15">
        <f t="shared" si="2"/>
        <v>899.16020032620588</v>
      </c>
      <c r="I65" s="13">
        <v>11</v>
      </c>
      <c r="L65" s="15">
        <f t="shared" si="6"/>
        <v>47545.025719246354</v>
      </c>
      <c r="M65" s="15">
        <f t="shared" si="7"/>
        <v>31440.546605546013</v>
      </c>
    </row>
    <row r="66" spans="2:13" x14ac:dyDescent="0.25">
      <c r="B66">
        <v>55</v>
      </c>
      <c r="C66" s="15">
        <f t="shared" si="5"/>
        <v>87381.368648732372</v>
      </c>
      <c r="D66" s="54">
        <f t="shared" si="3"/>
        <v>1172.2799326170091</v>
      </c>
      <c r="E66" s="15">
        <f t="shared" si="4"/>
        <v>800.99587928004678</v>
      </c>
      <c r="F66" s="54">
        <f t="shared" si="0"/>
        <v>528.98907937042702</v>
      </c>
      <c r="G66" s="15">
        <f t="shared" si="1"/>
        <v>371.2840533369623</v>
      </c>
      <c r="H66" s="15">
        <f t="shared" si="2"/>
        <v>900.27313270738932</v>
      </c>
      <c r="I66" s="13">
        <v>11</v>
      </c>
      <c r="L66" s="15">
        <f t="shared" si="6"/>
        <v>48346.0215985264</v>
      </c>
      <c r="M66" s="15">
        <f t="shared" si="7"/>
        <v>31969.535684916438</v>
      </c>
    </row>
    <row r="67" spans="2:13" x14ac:dyDescent="0.25">
      <c r="B67">
        <v>56</v>
      </c>
      <c r="C67" s="15">
        <f t="shared" si="5"/>
        <v>87010.084595395412</v>
      </c>
      <c r="D67" s="54">
        <f t="shared" si="3"/>
        <v>1172.2799326170091</v>
      </c>
      <c r="E67" s="15">
        <f t="shared" si="4"/>
        <v>797.59244212445799</v>
      </c>
      <c r="F67" s="54">
        <f t="shared" si="0"/>
        <v>526.70877647618249</v>
      </c>
      <c r="G67" s="15">
        <f t="shared" si="1"/>
        <v>374.68749049255109</v>
      </c>
      <c r="H67" s="15">
        <f t="shared" si="2"/>
        <v>901.39626696873358</v>
      </c>
      <c r="I67" s="13">
        <v>11</v>
      </c>
      <c r="L67" s="15">
        <f t="shared" si="6"/>
        <v>49143.614040650857</v>
      </c>
      <c r="M67" s="15">
        <f t="shared" si="7"/>
        <v>32496.24446139262</v>
      </c>
    </row>
    <row r="68" spans="2:13" x14ac:dyDescent="0.25">
      <c r="B68">
        <v>57</v>
      </c>
      <c r="C68" s="15">
        <f t="shared" si="5"/>
        <v>86635.397104902862</v>
      </c>
      <c r="D68" s="54">
        <f t="shared" si="3"/>
        <v>1172.2799326170091</v>
      </c>
      <c r="E68" s="15">
        <f t="shared" si="4"/>
        <v>794.15780679494287</v>
      </c>
      <c r="F68" s="54">
        <f t="shared" si="0"/>
        <v>524.40757080540743</v>
      </c>
      <c r="G68" s="15">
        <f t="shared" si="1"/>
        <v>378.12212582206621</v>
      </c>
      <c r="H68" s="15">
        <f t="shared" si="2"/>
        <v>902.52969662747364</v>
      </c>
      <c r="I68" s="13">
        <v>11</v>
      </c>
      <c r="L68" s="15">
        <f t="shared" si="6"/>
        <v>49937.771847445802</v>
      </c>
      <c r="M68" s="15">
        <f t="shared" si="7"/>
        <v>33020.652032198028</v>
      </c>
    </row>
    <row r="69" spans="2:13" x14ac:dyDescent="0.25">
      <c r="B69">
        <v>58</v>
      </c>
      <c r="C69" s="15">
        <f t="shared" si="5"/>
        <v>86257.274979080801</v>
      </c>
      <c r="D69" s="54">
        <f t="shared" si="3"/>
        <v>1172.2799326170091</v>
      </c>
      <c r="E69" s="15">
        <f t="shared" si="4"/>
        <v>790.69168730824072</v>
      </c>
      <c r="F69" s="54">
        <f t="shared" si="0"/>
        <v>522.08527074931692</v>
      </c>
      <c r="G69" s="15">
        <f t="shared" si="1"/>
        <v>381.58824530876836</v>
      </c>
      <c r="H69" s="15">
        <f t="shared" si="2"/>
        <v>903.67351605808528</v>
      </c>
      <c r="I69" s="13">
        <v>11</v>
      </c>
      <c r="L69" s="15">
        <f t="shared" si="6"/>
        <v>50728.463534754039</v>
      </c>
      <c r="M69" s="15">
        <f t="shared" si="7"/>
        <v>33542.737302947346</v>
      </c>
    </row>
    <row r="70" spans="2:13" x14ac:dyDescent="0.25">
      <c r="B70">
        <v>59</v>
      </c>
      <c r="C70" s="15">
        <f t="shared" si="5"/>
        <v>85875.686733772032</v>
      </c>
      <c r="D70" s="54">
        <f t="shared" si="3"/>
        <v>1172.2799326170091</v>
      </c>
      <c r="E70" s="15">
        <f t="shared" si="4"/>
        <v>787.19379505957693</v>
      </c>
      <c r="F70" s="54">
        <f t="shared" si="0"/>
        <v>519.74168294271215</v>
      </c>
      <c r="G70" s="15">
        <f t="shared" si="1"/>
        <v>385.08613755743215</v>
      </c>
      <c r="H70" s="15">
        <f t="shared" si="2"/>
        <v>904.8278205001443</v>
      </c>
      <c r="I70" s="13">
        <v>11</v>
      </c>
      <c r="L70" s="15">
        <f t="shared" si="6"/>
        <v>51515.657329813614</v>
      </c>
      <c r="M70" s="15">
        <f t="shared" si="7"/>
        <v>34062.478985890055</v>
      </c>
    </row>
    <row r="71" spans="2:13" x14ac:dyDescent="0.25">
      <c r="B71">
        <v>60</v>
      </c>
      <c r="C71" s="15">
        <f t="shared" si="5"/>
        <v>85490.600596214601</v>
      </c>
      <c r="D71" s="54">
        <f t="shared" si="3"/>
        <v>1172.2799326170091</v>
      </c>
      <c r="E71" s="15">
        <f t="shared" si="4"/>
        <v>783.66383879863383</v>
      </c>
      <c r="F71" s="54">
        <f t="shared" si="0"/>
        <v>517.3766122478803</v>
      </c>
      <c r="G71" s="15">
        <f t="shared" si="1"/>
        <v>388.61609381837525</v>
      </c>
      <c r="H71" s="15">
        <f t="shared" si="2"/>
        <v>905.99270606625555</v>
      </c>
      <c r="I71" s="13">
        <v>11</v>
      </c>
      <c r="L71" s="15">
        <f t="shared" si="6"/>
        <v>52299.321168612245</v>
      </c>
      <c r="M71" s="15">
        <f t="shared" si="7"/>
        <v>34579.855598137932</v>
      </c>
    </row>
    <row r="72" spans="2:13" x14ac:dyDescent="0.25">
      <c r="B72">
        <v>61</v>
      </c>
      <c r="C72" s="15">
        <f t="shared" si="5"/>
        <v>85101.984502396226</v>
      </c>
      <c r="D72" s="54">
        <f t="shared" si="3"/>
        <v>1172.2799326170091</v>
      </c>
      <c r="E72" s="15">
        <f t="shared" si="4"/>
        <v>780.10152460529878</v>
      </c>
      <c r="F72" s="54">
        <f t="shared" si="0"/>
        <v>514.98986173834578</v>
      </c>
      <c r="G72" s="15">
        <f t="shared" si="1"/>
        <v>392.1784080117103</v>
      </c>
      <c r="H72" s="15">
        <f t="shared" si="2"/>
        <v>907.16826975005608</v>
      </c>
      <c r="I72" s="13">
        <v>11</v>
      </c>
      <c r="L72" s="15">
        <f t="shared" si="6"/>
        <v>53079.422693217544</v>
      </c>
      <c r="M72" s="15">
        <f t="shared" si="7"/>
        <v>35094.845459876276</v>
      </c>
    </row>
    <row r="73" spans="2:13" x14ac:dyDescent="0.25">
      <c r="B73">
        <v>62</v>
      </c>
      <c r="C73" s="15">
        <f t="shared" si="5"/>
        <v>84709.806094384519</v>
      </c>
      <c r="D73" s="54">
        <f t="shared" si="3"/>
        <v>1172.2799326170091</v>
      </c>
      <c r="E73" s="15">
        <f t="shared" si="4"/>
        <v>776.50655586519144</v>
      </c>
      <c r="F73" s="54">
        <f t="shared" si="0"/>
        <v>512.58123268247391</v>
      </c>
      <c r="G73" s="15">
        <f t="shared" si="1"/>
        <v>395.77337675181764</v>
      </c>
      <c r="H73" s="15">
        <f t="shared" si="2"/>
        <v>908.35460943429155</v>
      </c>
      <c r="I73" s="13">
        <v>11</v>
      </c>
      <c r="L73" s="15">
        <f t="shared" si="6"/>
        <v>53855.929249082736</v>
      </c>
      <c r="M73" s="15">
        <f t="shared" si="7"/>
        <v>35607.426692558751</v>
      </c>
    </row>
    <row r="74" spans="2:13" x14ac:dyDescent="0.25">
      <c r="B74">
        <v>63</v>
      </c>
      <c r="C74" s="15">
        <f t="shared" si="5"/>
        <v>84314.032717632697</v>
      </c>
      <c r="D74" s="54">
        <f t="shared" si="3"/>
        <v>1172.2799326170091</v>
      </c>
      <c r="E74" s="15">
        <f t="shared" si="4"/>
        <v>772.87863324496641</v>
      </c>
      <c r="F74" s="54">
        <f t="shared" si="0"/>
        <v>510.15052452692311</v>
      </c>
      <c r="G74" s="15">
        <f t="shared" si="1"/>
        <v>399.40129937204267</v>
      </c>
      <c r="H74" s="15">
        <f t="shared" si="2"/>
        <v>909.55182389896572</v>
      </c>
      <c r="I74" s="13">
        <v>11</v>
      </c>
      <c r="L74" s="15">
        <f t="shared" si="6"/>
        <v>54628.807882327703</v>
      </c>
      <c r="M74" s="15">
        <f t="shared" si="7"/>
        <v>36117.577217085673</v>
      </c>
    </row>
    <row r="75" spans="2:13" x14ac:dyDescent="0.25">
      <c r="B75">
        <v>64</v>
      </c>
      <c r="C75" s="15">
        <f t="shared" si="5"/>
        <v>83914.631418260658</v>
      </c>
      <c r="D75" s="54">
        <f t="shared" si="3"/>
        <v>1172.2799326170091</v>
      </c>
      <c r="E75" s="15">
        <f t="shared" si="4"/>
        <v>769.21745466738935</v>
      </c>
      <c r="F75" s="54">
        <f t="shared" si="0"/>
        <v>507.69753487994643</v>
      </c>
      <c r="G75" s="15">
        <f t="shared" si="1"/>
        <v>403.06247794961973</v>
      </c>
      <c r="H75" s="15">
        <f t="shared" si="2"/>
        <v>910.76001282956622</v>
      </c>
      <c r="I75" s="13">
        <v>11</v>
      </c>
      <c r="L75" s="15">
        <f t="shared" si="6"/>
        <v>55398.025336995095</v>
      </c>
      <c r="M75" s="15">
        <f t="shared" si="7"/>
        <v>36625.274751965619</v>
      </c>
    </row>
    <row r="76" spans="2:13" x14ac:dyDescent="0.25">
      <c r="B76">
        <v>65</v>
      </c>
      <c r="C76" s="15">
        <f t="shared" si="5"/>
        <v>83511.568940311045</v>
      </c>
      <c r="D76" s="54">
        <f t="shared" si="3"/>
        <v>1172.2799326170091</v>
      </c>
      <c r="E76" s="15">
        <f t="shared" si="4"/>
        <v>765.52271528618462</v>
      </c>
      <c r="F76" s="54">
        <f t="shared" ref="F76:F139" si="8">IF(C76&gt;1, ($E76*(1-$I$8/100))-$P$20, "0.00")</f>
        <v>505.22205949453934</v>
      </c>
      <c r="G76" s="15">
        <f t="shared" ref="G76:G139" si="9">((IF(ROUND(E76, 2)=0,0,$D76-E76))*-1)*-1</f>
        <v>406.75721733082446</v>
      </c>
      <c r="H76" s="15">
        <f t="shared" ref="H76:H139" si="10">G76+F76</f>
        <v>911.97927682536374</v>
      </c>
      <c r="I76" s="13">
        <v>11</v>
      </c>
      <c r="L76" s="15">
        <f t="shared" si="6"/>
        <v>56163.54805228128</v>
      </c>
      <c r="M76" s="15">
        <f t="shared" si="7"/>
        <v>37130.496811460158</v>
      </c>
    </row>
    <row r="77" spans="2:13" x14ac:dyDescent="0.25">
      <c r="B77">
        <v>66</v>
      </c>
      <c r="C77" s="15">
        <f t="shared" si="5"/>
        <v>83104.811722980216</v>
      </c>
      <c r="D77" s="54">
        <f t="shared" ref="D77:D140" si="11">IF(C77&gt;1, (PMT((($I77/100)/$I$5),$I$4*$I$5,$I$7,0,0))*-1, "0.00")</f>
        <v>1172.2799326170091</v>
      </c>
      <c r="E77" s="15">
        <f t="shared" ref="E77:E140" si="12">$C77*(($I77/100)/$I$5)</f>
        <v>761.79410746065196</v>
      </c>
      <c r="F77" s="54">
        <f t="shared" si="8"/>
        <v>502.7238922514324</v>
      </c>
      <c r="G77" s="15">
        <f t="shared" si="9"/>
        <v>410.48582515635712</v>
      </c>
      <c r="H77" s="15">
        <f t="shared" si="10"/>
        <v>913.20971740778953</v>
      </c>
      <c r="I77" s="13">
        <v>11</v>
      </c>
      <c r="L77" s="15">
        <f t="shared" si="6"/>
        <v>56925.342159741929</v>
      </c>
      <c r="M77" s="15">
        <f t="shared" si="7"/>
        <v>37633.220703711588</v>
      </c>
    </row>
    <row r="78" spans="2:13" x14ac:dyDescent="0.25">
      <c r="B78">
        <v>67</v>
      </c>
      <c r="C78" s="15">
        <f t="shared" ref="C78:C141" si="13">C77-G77</f>
        <v>82694.325897823859</v>
      </c>
      <c r="D78" s="54">
        <f t="shared" si="11"/>
        <v>1172.2799326170091</v>
      </c>
      <c r="E78" s="15">
        <f t="shared" si="12"/>
        <v>758.03132073005202</v>
      </c>
      <c r="F78" s="54">
        <f t="shared" si="8"/>
        <v>500.20282514193048</v>
      </c>
      <c r="G78" s="15">
        <f t="shared" si="9"/>
        <v>414.24861188695706</v>
      </c>
      <c r="H78" s="15">
        <f t="shared" si="10"/>
        <v>914.45143702888754</v>
      </c>
      <c r="I78" s="13">
        <v>11</v>
      </c>
      <c r="L78" s="15">
        <f t="shared" ref="L78:L141" si="14">L77+E78</f>
        <v>57683.373480471979</v>
      </c>
      <c r="M78" s="15">
        <f t="shared" ref="M78:M141" si="15">M77+F78</f>
        <v>38133.42352885352</v>
      </c>
    </row>
    <row r="79" spans="2:13" x14ac:dyDescent="0.25">
      <c r="B79">
        <v>68</v>
      </c>
      <c r="C79" s="15">
        <f t="shared" si="13"/>
        <v>82280.077285936903</v>
      </c>
      <c r="D79" s="54">
        <f t="shared" si="11"/>
        <v>1172.2799326170091</v>
      </c>
      <c r="E79" s="15">
        <f t="shared" si="12"/>
        <v>754.2340417877549</v>
      </c>
      <c r="F79" s="54">
        <f t="shared" si="8"/>
        <v>497.6586482505914</v>
      </c>
      <c r="G79" s="15">
        <f t="shared" si="9"/>
        <v>418.04589082925418</v>
      </c>
      <c r="H79" s="15">
        <f t="shared" si="10"/>
        <v>915.70453907984552</v>
      </c>
      <c r="I79" s="13">
        <v>11</v>
      </c>
      <c r="L79" s="15">
        <f t="shared" si="14"/>
        <v>58437.607522259736</v>
      </c>
      <c r="M79" s="15">
        <f t="shared" si="15"/>
        <v>38631.082177104108</v>
      </c>
    </row>
    <row r="80" spans="2:13" x14ac:dyDescent="0.25">
      <c r="B80">
        <v>69</v>
      </c>
      <c r="C80" s="15">
        <f t="shared" si="13"/>
        <v>81862.031395107653</v>
      </c>
      <c r="D80" s="54">
        <f t="shared" si="11"/>
        <v>1172.2799326170091</v>
      </c>
      <c r="E80" s="15">
        <f t="shared" si="12"/>
        <v>750.40195445515349</v>
      </c>
      <c r="F80" s="54">
        <f t="shared" si="8"/>
        <v>495.09114973774842</v>
      </c>
      <c r="G80" s="15">
        <f t="shared" si="9"/>
        <v>421.87797816185559</v>
      </c>
      <c r="H80" s="15">
        <f t="shared" si="10"/>
        <v>916.96912789960402</v>
      </c>
      <c r="I80" s="13">
        <v>11</v>
      </c>
      <c r="L80" s="15">
        <f t="shared" si="14"/>
        <v>59188.009476714891</v>
      </c>
      <c r="M80" s="15">
        <f t="shared" si="15"/>
        <v>39126.173326841854</v>
      </c>
    </row>
    <row r="81" spans="2:13" x14ac:dyDescent="0.25">
      <c r="B81">
        <v>70</v>
      </c>
      <c r="C81" s="15">
        <f t="shared" si="13"/>
        <v>81440.153416945803</v>
      </c>
      <c r="D81" s="54">
        <f t="shared" si="11"/>
        <v>1172.2799326170091</v>
      </c>
      <c r="E81" s="15">
        <f t="shared" si="12"/>
        <v>746.53473965533658</v>
      </c>
      <c r="F81" s="54">
        <f t="shared" si="8"/>
        <v>492.50011582187113</v>
      </c>
      <c r="G81" s="15">
        <f t="shared" si="9"/>
        <v>425.7451929616725</v>
      </c>
      <c r="H81" s="15">
        <f t="shared" si="10"/>
        <v>918.24530878354358</v>
      </c>
      <c r="I81" s="13">
        <v>11</v>
      </c>
      <c r="L81" s="15">
        <f t="shared" si="14"/>
        <v>59934.544216370225</v>
      </c>
      <c r="M81" s="15">
        <f t="shared" si="15"/>
        <v>39618.673442663727</v>
      </c>
    </row>
    <row r="82" spans="2:13" x14ac:dyDescent="0.25">
      <c r="B82">
        <v>71</v>
      </c>
      <c r="C82" s="15">
        <f t="shared" si="13"/>
        <v>81014.408223984137</v>
      </c>
      <c r="D82" s="54">
        <f t="shared" si="11"/>
        <v>1172.2799326170091</v>
      </c>
      <c r="E82" s="15">
        <f t="shared" si="12"/>
        <v>742.63207538652125</v>
      </c>
      <c r="F82" s="54">
        <f t="shared" si="8"/>
        <v>489.88533076176486</v>
      </c>
      <c r="G82" s="15">
        <f t="shared" si="9"/>
        <v>429.64785723048783</v>
      </c>
      <c r="H82" s="15">
        <f t="shared" si="10"/>
        <v>919.53318799225269</v>
      </c>
      <c r="I82" s="13">
        <v>11</v>
      </c>
      <c r="L82" s="15">
        <f t="shared" si="14"/>
        <v>60677.176291756747</v>
      </c>
      <c r="M82" s="15">
        <f t="shared" si="15"/>
        <v>40108.558773425495</v>
      </c>
    </row>
    <row r="83" spans="2:13" x14ac:dyDescent="0.25">
      <c r="B83">
        <v>72</v>
      </c>
      <c r="C83" s="15">
        <f t="shared" si="13"/>
        <v>80584.760366753646</v>
      </c>
      <c r="D83" s="54">
        <f t="shared" si="11"/>
        <v>1172.2799326170091</v>
      </c>
      <c r="E83" s="15">
        <f t="shared" si="12"/>
        <v>738.69363669524171</v>
      </c>
      <c r="F83" s="54">
        <f t="shared" si="8"/>
        <v>487.24657683860755</v>
      </c>
      <c r="G83" s="15">
        <f t="shared" si="9"/>
        <v>433.58629592176737</v>
      </c>
      <c r="H83" s="15">
        <f t="shared" si="10"/>
        <v>920.83287276037493</v>
      </c>
      <c r="I83" s="13">
        <v>11</v>
      </c>
      <c r="L83" s="15">
        <f t="shared" si="14"/>
        <v>61415.86992845199</v>
      </c>
      <c r="M83" s="15">
        <f t="shared" si="15"/>
        <v>40595.805350264105</v>
      </c>
    </row>
    <row r="84" spans="2:13" x14ac:dyDescent="0.25">
      <c r="B84">
        <v>73</v>
      </c>
      <c r="C84" s="15">
        <f t="shared" si="13"/>
        <v>80151.174070831883</v>
      </c>
      <c r="D84" s="54">
        <f t="shared" si="11"/>
        <v>1172.2799326170091</v>
      </c>
      <c r="E84" s="15">
        <f t="shared" si="12"/>
        <v>734.71909564929229</v>
      </c>
      <c r="F84" s="54">
        <f t="shared" si="8"/>
        <v>484.58363433782142</v>
      </c>
      <c r="G84" s="15">
        <f t="shared" si="9"/>
        <v>437.5608369677168</v>
      </c>
      <c r="H84" s="15">
        <f t="shared" si="10"/>
        <v>922.14447130553822</v>
      </c>
      <c r="I84" s="13">
        <v>11</v>
      </c>
      <c r="L84" s="15">
        <f t="shared" si="14"/>
        <v>62150.589024101282</v>
      </c>
      <c r="M84" s="15">
        <f t="shared" si="15"/>
        <v>41080.38898460193</v>
      </c>
    </row>
    <row r="85" spans="2:13" x14ac:dyDescent="0.25">
      <c r="B85">
        <v>74</v>
      </c>
      <c r="C85" s="15">
        <f t="shared" si="13"/>
        <v>79713.613233864162</v>
      </c>
      <c r="D85" s="54">
        <f t="shared" si="11"/>
        <v>1172.2799326170091</v>
      </c>
      <c r="E85" s="15">
        <f t="shared" si="12"/>
        <v>730.70812131042146</v>
      </c>
      <c r="F85" s="54">
        <f t="shared" si="8"/>
        <v>481.89628153077797</v>
      </c>
      <c r="G85" s="15">
        <f t="shared" si="9"/>
        <v>441.57181130658762</v>
      </c>
      <c r="H85" s="15">
        <f t="shared" si="10"/>
        <v>923.46809283736559</v>
      </c>
      <c r="I85" s="13">
        <v>11</v>
      </c>
      <c r="L85" s="15">
        <f t="shared" si="14"/>
        <v>62881.297145411707</v>
      </c>
      <c r="M85" s="15">
        <f t="shared" si="15"/>
        <v>41562.285266132705</v>
      </c>
    </row>
    <row r="86" spans="2:13" x14ac:dyDescent="0.25">
      <c r="B86">
        <v>75</v>
      </c>
      <c r="C86" s="15">
        <f t="shared" si="13"/>
        <v>79272.041422557581</v>
      </c>
      <c r="D86" s="54">
        <f t="shared" si="11"/>
        <v>1172.2799326170091</v>
      </c>
      <c r="E86" s="15">
        <f t="shared" si="12"/>
        <v>726.6603797067778</v>
      </c>
      <c r="F86" s="54">
        <f t="shared" si="8"/>
        <v>479.1842946563367</v>
      </c>
      <c r="G86" s="15">
        <f t="shared" si="9"/>
        <v>445.61955291023128</v>
      </c>
      <c r="H86" s="15">
        <f t="shared" si="10"/>
        <v>924.80384756656804</v>
      </c>
      <c r="I86" s="13">
        <v>11</v>
      </c>
      <c r="L86" s="15">
        <f t="shared" si="14"/>
        <v>63607.957525118487</v>
      </c>
      <c r="M86" s="15">
        <f t="shared" si="15"/>
        <v>42041.469560789039</v>
      </c>
    </row>
    <row r="87" spans="2:13" x14ac:dyDescent="0.25">
      <c r="B87">
        <v>76</v>
      </c>
      <c r="C87" s="15">
        <f t="shared" si="13"/>
        <v>78826.421869647354</v>
      </c>
      <c r="D87" s="54">
        <f t="shared" si="11"/>
        <v>1172.2799326170091</v>
      </c>
      <c r="E87" s="15">
        <f t="shared" si="12"/>
        <v>722.5755338051008</v>
      </c>
      <c r="F87" s="54">
        <f t="shared" si="8"/>
        <v>476.44744790221313</v>
      </c>
      <c r="G87" s="15">
        <f t="shared" si="9"/>
        <v>449.70439881190828</v>
      </c>
      <c r="H87" s="15">
        <f t="shared" si="10"/>
        <v>926.15184671412135</v>
      </c>
      <c r="I87" s="13">
        <v>11</v>
      </c>
      <c r="L87" s="15">
        <f t="shared" si="14"/>
        <v>64330.533058923589</v>
      </c>
      <c r="M87" s="15">
        <f t="shared" si="15"/>
        <v>42517.917008691249</v>
      </c>
    </row>
    <row r="88" spans="2:13" x14ac:dyDescent="0.25">
      <c r="B88">
        <v>77</v>
      </c>
      <c r="C88" s="15">
        <f t="shared" si="13"/>
        <v>78376.717470835443</v>
      </c>
      <c r="D88" s="54">
        <f t="shared" si="11"/>
        <v>1172.2799326170091</v>
      </c>
      <c r="E88" s="15">
        <f t="shared" si="12"/>
        <v>718.45324348265819</v>
      </c>
      <c r="F88" s="54">
        <f t="shared" si="8"/>
        <v>473.68551338617658</v>
      </c>
      <c r="G88" s="15">
        <f t="shared" si="9"/>
        <v>453.82668913435089</v>
      </c>
      <c r="H88" s="15">
        <f t="shared" si="10"/>
        <v>927.51220252052747</v>
      </c>
      <c r="I88" s="13">
        <v>11</v>
      </c>
      <c r="L88" s="15">
        <f t="shared" si="14"/>
        <v>65048.986302406251</v>
      </c>
      <c r="M88" s="15">
        <f t="shared" si="15"/>
        <v>42991.602522077425</v>
      </c>
    </row>
    <row r="89" spans="2:13" x14ac:dyDescent="0.25">
      <c r="B89">
        <v>78</v>
      </c>
      <c r="C89" s="15">
        <f t="shared" si="13"/>
        <v>77922.890781701091</v>
      </c>
      <c r="D89" s="54">
        <f t="shared" si="11"/>
        <v>1172.2799326170091</v>
      </c>
      <c r="E89" s="15">
        <f t="shared" si="12"/>
        <v>714.29316549892667</v>
      </c>
      <c r="F89" s="54">
        <f t="shared" si="8"/>
        <v>470.89826113707647</v>
      </c>
      <c r="G89" s="15">
        <f t="shared" si="9"/>
        <v>457.98676711808241</v>
      </c>
      <c r="H89" s="15">
        <f t="shared" si="10"/>
        <v>928.88502825515889</v>
      </c>
      <c r="I89" s="13">
        <v>11</v>
      </c>
      <c r="L89" s="15">
        <f t="shared" si="14"/>
        <v>65763.279467905173</v>
      </c>
      <c r="M89" s="15">
        <f t="shared" si="15"/>
        <v>43462.500783214498</v>
      </c>
    </row>
    <row r="90" spans="2:13" x14ac:dyDescent="0.25">
      <c r="B90">
        <v>79</v>
      </c>
      <c r="C90" s="15">
        <f t="shared" si="13"/>
        <v>77464.904014583008</v>
      </c>
      <c r="D90" s="54">
        <f t="shared" si="11"/>
        <v>1172.2799326170091</v>
      </c>
      <c r="E90" s="15">
        <f t="shared" si="12"/>
        <v>710.0949534670109</v>
      </c>
      <c r="F90" s="54">
        <f t="shared" si="8"/>
        <v>468.08545907569288</v>
      </c>
      <c r="G90" s="15">
        <f t="shared" si="9"/>
        <v>462.18497914999818</v>
      </c>
      <c r="H90" s="15">
        <f t="shared" si="10"/>
        <v>930.27043822569112</v>
      </c>
      <c r="I90" s="13">
        <v>11</v>
      </c>
      <c r="L90" s="15">
        <f t="shared" si="14"/>
        <v>66473.37442137218</v>
      </c>
      <c r="M90" s="15">
        <f t="shared" si="15"/>
        <v>43930.586242290192</v>
      </c>
    </row>
    <row r="91" spans="2:13" x14ac:dyDescent="0.25">
      <c r="B91">
        <v>80</v>
      </c>
      <c r="C91" s="15">
        <f t="shared" si="13"/>
        <v>77002.719035433009</v>
      </c>
      <c r="D91" s="54">
        <f t="shared" si="11"/>
        <v>1172.2799326170091</v>
      </c>
      <c r="E91" s="15">
        <f t="shared" si="12"/>
        <v>705.85825782480254</v>
      </c>
      <c r="F91" s="54">
        <f t="shared" si="8"/>
        <v>465.2468729954133</v>
      </c>
      <c r="G91" s="15">
        <f t="shared" si="9"/>
        <v>466.42167479220655</v>
      </c>
      <c r="H91" s="15">
        <f t="shared" si="10"/>
        <v>931.6685477876199</v>
      </c>
      <c r="I91" s="13">
        <v>11</v>
      </c>
      <c r="L91" s="15">
        <f t="shared" si="14"/>
        <v>67179.232679196983</v>
      </c>
      <c r="M91" s="15">
        <f t="shared" si="15"/>
        <v>44395.833115285604</v>
      </c>
    </row>
    <row r="92" spans="2:13" x14ac:dyDescent="0.25">
      <c r="B92">
        <v>81</v>
      </c>
      <c r="C92" s="15">
        <f t="shared" si="13"/>
        <v>76536.297360640805</v>
      </c>
      <c r="D92" s="54">
        <f t="shared" si="11"/>
        <v>1172.2799326170091</v>
      </c>
      <c r="E92" s="15">
        <f t="shared" si="12"/>
        <v>701.58272580587402</v>
      </c>
      <c r="F92" s="54">
        <f t="shared" si="8"/>
        <v>462.3822665427312</v>
      </c>
      <c r="G92" s="15">
        <f t="shared" si="9"/>
        <v>470.69720681113506</v>
      </c>
      <c r="H92" s="15">
        <f t="shared" si="10"/>
        <v>933.07947335386621</v>
      </c>
      <c r="I92" s="13">
        <v>11</v>
      </c>
      <c r="L92" s="15">
        <f t="shared" si="14"/>
        <v>67880.815405002853</v>
      </c>
      <c r="M92" s="15">
        <f t="shared" si="15"/>
        <v>44858.215381828333</v>
      </c>
    </row>
    <row r="93" spans="2:13" x14ac:dyDescent="0.25">
      <c r="B93">
        <v>82</v>
      </c>
      <c r="C93" s="15">
        <f t="shared" si="13"/>
        <v>76065.60015382967</v>
      </c>
      <c r="D93" s="54">
        <f t="shared" si="11"/>
        <v>1172.2799326170091</v>
      </c>
      <c r="E93" s="15">
        <f t="shared" si="12"/>
        <v>697.26800141010528</v>
      </c>
      <c r="F93" s="54">
        <f t="shared" si="8"/>
        <v>459.49140119756612</v>
      </c>
      <c r="G93" s="15">
        <f t="shared" si="9"/>
        <v>475.0119312069038</v>
      </c>
      <c r="H93" s="15">
        <f t="shared" si="10"/>
        <v>934.50333240446992</v>
      </c>
      <c r="I93" s="13">
        <v>11</v>
      </c>
      <c r="L93" s="15">
        <f t="shared" si="14"/>
        <v>68578.083406412959</v>
      </c>
      <c r="M93" s="15">
        <f t="shared" si="15"/>
        <v>45317.706783025897</v>
      </c>
    </row>
    <row r="94" spans="2:13" x14ac:dyDescent="0.25">
      <c r="B94">
        <v>83</v>
      </c>
      <c r="C94" s="15">
        <f t="shared" si="13"/>
        <v>75590.58822262277</v>
      </c>
      <c r="D94" s="54">
        <f t="shared" si="11"/>
        <v>1172.2799326170091</v>
      </c>
      <c r="E94" s="15">
        <f t="shared" si="12"/>
        <v>692.91372537404209</v>
      </c>
      <c r="F94" s="54">
        <f t="shared" si="8"/>
        <v>456.57403625340379</v>
      </c>
      <c r="G94" s="15">
        <f t="shared" si="9"/>
        <v>479.36620724296699</v>
      </c>
      <c r="H94" s="15">
        <f t="shared" si="10"/>
        <v>935.94024349637084</v>
      </c>
      <c r="I94" s="13">
        <v>11</v>
      </c>
      <c r="L94" s="15">
        <f t="shared" si="14"/>
        <v>69270.997131787008</v>
      </c>
      <c r="M94" s="15">
        <f t="shared" si="15"/>
        <v>45774.280819279302</v>
      </c>
    </row>
    <row r="95" spans="2:13" x14ac:dyDescent="0.25">
      <c r="B95">
        <v>84</v>
      </c>
      <c r="C95" s="15">
        <f t="shared" si="13"/>
        <v>75111.222015379797</v>
      </c>
      <c r="D95" s="54">
        <f t="shared" si="11"/>
        <v>1172.2799326170091</v>
      </c>
      <c r="E95" s="15">
        <f t="shared" si="12"/>
        <v>688.51953514098147</v>
      </c>
      <c r="F95" s="54">
        <f t="shared" si="8"/>
        <v>453.62992879725317</v>
      </c>
      <c r="G95" s="15">
        <f t="shared" si="9"/>
        <v>483.76039747602761</v>
      </c>
      <c r="H95" s="15">
        <f t="shared" si="10"/>
        <v>937.39032627328083</v>
      </c>
      <c r="I95" s="13">
        <v>11</v>
      </c>
      <c r="L95" s="15">
        <f t="shared" si="14"/>
        <v>69959.516666927986</v>
      </c>
      <c r="M95" s="15">
        <f t="shared" si="15"/>
        <v>46227.910748076552</v>
      </c>
    </row>
    <row r="96" spans="2:13" x14ac:dyDescent="0.25">
      <c r="B96">
        <v>85</v>
      </c>
      <c r="C96" s="15">
        <f t="shared" si="13"/>
        <v>74627.461617903769</v>
      </c>
      <c r="D96" s="54">
        <f t="shared" si="11"/>
        <v>1172.2799326170091</v>
      </c>
      <c r="E96" s="15">
        <f t="shared" si="12"/>
        <v>684.08506483078452</v>
      </c>
      <c r="F96" s="54">
        <f t="shared" si="8"/>
        <v>450.65883368942121</v>
      </c>
      <c r="G96" s="15">
        <f t="shared" si="9"/>
        <v>488.19486778622456</v>
      </c>
      <c r="H96" s="15">
        <f t="shared" si="10"/>
        <v>938.85370147564572</v>
      </c>
      <c r="I96" s="13">
        <v>11</v>
      </c>
      <c r="L96" s="15">
        <f t="shared" si="14"/>
        <v>70643.601731758768</v>
      </c>
      <c r="M96" s="15">
        <f t="shared" si="15"/>
        <v>46678.569581765973</v>
      </c>
    </row>
    <row r="97" spans="2:13" x14ac:dyDescent="0.25">
      <c r="B97">
        <v>86</v>
      </c>
      <c r="C97" s="15">
        <f t="shared" si="13"/>
        <v>74139.266750117546</v>
      </c>
      <c r="D97" s="54">
        <f t="shared" si="11"/>
        <v>1172.2799326170091</v>
      </c>
      <c r="E97" s="15">
        <f t="shared" si="12"/>
        <v>679.60994520941085</v>
      </c>
      <c r="F97" s="54">
        <f t="shared" si="8"/>
        <v>447.6605035431009</v>
      </c>
      <c r="G97" s="15">
        <f t="shared" si="9"/>
        <v>492.66998740759823</v>
      </c>
      <c r="H97" s="15">
        <f t="shared" si="10"/>
        <v>940.33049095069919</v>
      </c>
      <c r="I97" s="13">
        <v>11</v>
      </c>
      <c r="L97" s="15">
        <f t="shared" si="14"/>
        <v>71323.211676968174</v>
      </c>
      <c r="M97" s="15">
        <f t="shared" si="15"/>
        <v>47126.230085309071</v>
      </c>
    </row>
    <row r="98" spans="2:13" x14ac:dyDescent="0.25">
      <c r="B98">
        <v>87</v>
      </c>
      <c r="C98" s="15">
        <f t="shared" si="13"/>
        <v>73646.596762709945</v>
      </c>
      <c r="D98" s="54">
        <f t="shared" si="11"/>
        <v>1172.2799326170091</v>
      </c>
      <c r="E98" s="15">
        <f t="shared" si="12"/>
        <v>675.09380365817447</v>
      </c>
      <c r="F98" s="54">
        <f t="shared" si="8"/>
        <v>444.6346887037725</v>
      </c>
      <c r="G98" s="15">
        <f t="shared" si="9"/>
        <v>497.18612895883462</v>
      </c>
      <c r="H98" s="15">
        <f t="shared" si="10"/>
        <v>941.82081766260717</v>
      </c>
      <c r="I98" s="13">
        <v>11</v>
      </c>
      <c r="L98" s="15">
        <f t="shared" si="14"/>
        <v>71998.305480626354</v>
      </c>
      <c r="M98" s="15">
        <f t="shared" si="15"/>
        <v>47570.864774012844</v>
      </c>
    </row>
    <row r="99" spans="2:13" x14ac:dyDescent="0.25">
      <c r="B99">
        <v>88</v>
      </c>
      <c r="C99" s="15">
        <f t="shared" si="13"/>
        <v>73149.410633751104</v>
      </c>
      <c r="D99" s="54">
        <f t="shared" si="11"/>
        <v>1172.2799326170091</v>
      </c>
      <c r="E99" s="15">
        <f t="shared" si="12"/>
        <v>670.53626414271844</v>
      </c>
      <c r="F99" s="54">
        <f t="shared" si="8"/>
        <v>441.58113722841694</v>
      </c>
      <c r="G99" s="15">
        <f t="shared" si="9"/>
        <v>501.74366847429064</v>
      </c>
      <c r="H99" s="15">
        <f t="shared" si="10"/>
        <v>943.32480570270764</v>
      </c>
      <c r="I99" s="13">
        <v>11</v>
      </c>
      <c r="L99" s="15">
        <f t="shared" si="14"/>
        <v>72668.841744769074</v>
      </c>
      <c r="M99" s="15">
        <f t="shared" si="15"/>
        <v>48012.445911241259</v>
      </c>
    </row>
    <row r="100" spans="2:13" x14ac:dyDescent="0.25">
      <c r="B100">
        <v>89</v>
      </c>
      <c r="C100" s="15">
        <f t="shared" si="13"/>
        <v>72647.666965276818</v>
      </c>
      <c r="D100" s="54">
        <f t="shared" si="11"/>
        <v>1172.2799326170091</v>
      </c>
      <c r="E100" s="15">
        <f t="shared" si="12"/>
        <v>665.93694718170411</v>
      </c>
      <c r="F100" s="54">
        <f t="shared" si="8"/>
        <v>438.49959486453736</v>
      </c>
      <c r="G100" s="15">
        <f t="shared" si="9"/>
        <v>506.34298543530497</v>
      </c>
      <c r="H100" s="15">
        <f t="shared" si="10"/>
        <v>944.84258029984233</v>
      </c>
      <c r="I100" s="13">
        <v>11</v>
      </c>
      <c r="L100" s="15">
        <f t="shared" si="14"/>
        <v>73334.778691950778</v>
      </c>
      <c r="M100" s="15">
        <f t="shared" si="15"/>
        <v>48450.945506105796</v>
      </c>
    </row>
    <row r="101" spans="2:13" x14ac:dyDescent="0.25">
      <c r="B101">
        <v>90</v>
      </c>
      <c r="C101" s="15">
        <f t="shared" si="13"/>
        <v>72141.323979841516</v>
      </c>
      <c r="D101" s="54">
        <f t="shared" si="11"/>
        <v>1172.2799326170091</v>
      </c>
      <c r="E101" s="15">
        <f t="shared" si="12"/>
        <v>661.29546981521389</v>
      </c>
      <c r="F101" s="54">
        <f t="shared" si="8"/>
        <v>435.38980502898892</v>
      </c>
      <c r="G101" s="15">
        <f t="shared" si="9"/>
        <v>510.98446280179519</v>
      </c>
      <c r="H101" s="15">
        <f t="shared" si="10"/>
        <v>946.37426783078411</v>
      </c>
      <c r="I101" s="13">
        <v>11</v>
      </c>
      <c r="L101" s="15">
        <f t="shared" si="14"/>
        <v>73996.074161765995</v>
      </c>
      <c r="M101" s="15">
        <f t="shared" si="15"/>
        <v>48886.335311134782</v>
      </c>
    </row>
    <row r="102" spans="2:13" x14ac:dyDescent="0.25">
      <c r="B102">
        <v>91</v>
      </c>
      <c r="C102" s="15">
        <f t="shared" si="13"/>
        <v>71630.339517039727</v>
      </c>
      <c r="D102" s="54">
        <f t="shared" si="11"/>
        <v>1172.2799326170091</v>
      </c>
      <c r="E102" s="15">
        <f t="shared" si="12"/>
        <v>656.61144557286411</v>
      </c>
      <c r="F102" s="54">
        <f t="shared" si="8"/>
        <v>432.25150878661458</v>
      </c>
      <c r="G102" s="15">
        <f t="shared" si="9"/>
        <v>515.66848704414497</v>
      </c>
      <c r="H102" s="15">
        <f t="shared" si="10"/>
        <v>947.91999583075949</v>
      </c>
      <c r="I102" s="13">
        <v>11</v>
      </c>
      <c r="L102" s="15">
        <f t="shared" si="14"/>
        <v>74652.685607338863</v>
      </c>
      <c r="M102" s="15">
        <f t="shared" si="15"/>
        <v>49318.586819921395</v>
      </c>
    </row>
    <row r="103" spans="2:13" x14ac:dyDescent="0.25">
      <c r="B103">
        <v>92</v>
      </c>
      <c r="C103" s="15">
        <f t="shared" si="13"/>
        <v>71114.671029995588</v>
      </c>
      <c r="D103" s="54">
        <f t="shared" si="11"/>
        <v>1172.2799326170091</v>
      </c>
      <c r="E103" s="15">
        <f t="shared" si="12"/>
        <v>651.88448444162623</v>
      </c>
      <c r="F103" s="54">
        <f t="shared" si="8"/>
        <v>429.08444482868521</v>
      </c>
      <c r="G103" s="15">
        <f t="shared" si="9"/>
        <v>520.39544817538285</v>
      </c>
      <c r="H103" s="15">
        <f t="shared" si="10"/>
        <v>949.47989300406812</v>
      </c>
      <c r="I103" s="13">
        <v>11</v>
      </c>
      <c r="L103" s="15">
        <f t="shared" si="14"/>
        <v>75304.570091780493</v>
      </c>
      <c r="M103" s="15">
        <f t="shared" si="15"/>
        <v>49747.671264750083</v>
      </c>
    </row>
    <row r="104" spans="2:13" x14ac:dyDescent="0.25">
      <c r="B104">
        <v>93</v>
      </c>
      <c r="C104" s="15">
        <f t="shared" si="13"/>
        <v>70594.275581820199</v>
      </c>
      <c r="D104" s="54">
        <f t="shared" si="11"/>
        <v>1172.2799326170091</v>
      </c>
      <c r="E104" s="15">
        <f t="shared" si="12"/>
        <v>647.11419283335181</v>
      </c>
      <c r="F104" s="54">
        <f t="shared" si="8"/>
        <v>425.88834945114132</v>
      </c>
      <c r="G104" s="15">
        <f t="shared" si="9"/>
        <v>525.16573978365727</v>
      </c>
      <c r="H104" s="15">
        <f t="shared" si="10"/>
        <v>951.05408923479854</v>
      </c>
      <c r="I104" s="13">
        <v>11</v>
      </c>
      <c r="L104" s="15">
        <f t="shared" si="14"/>
        <v>75951.684284613846</v>
      </c>
      <c r="M104" s="15">
        <f t="shared" si="15"/>
        <v>50173.559614201222</v>
      </c>
    </row>
    <row r="105" spans="2:13" x14ac:dyDescent="0.25">
      <c r="B105">
        <v>94</v>
      </c>
      <c r="C105" s="15">
        <f t="shared" si="13"/>
        <v>70069.109842036545</v>
      </c>
      <c r="D105" s="54">
        <f t="shared" si="11"/>
        <v>1172.2799326170091</v>
      </c>
      <c r="E105" s="15">
        <f t="shared" si="12"/>
        <v>642.30017355200164</v>
      </c>
      <c r="F105" s="54">
        <f t="shared" si="8"/>
        <v>422.66295653263671</v>
      </c>
      <c r="G105" s="15">
        <f t="shared" si="9"/>
        <v>529.97975906500744</v>
      </c>
      <c r="H105" s="15">
        <f t="shared" si="10"/>
        <v>952.64271559764416</v>
      </c>
      <c r="I105" s="13">
        <v>11</v>
      </c>
      <c r="L105" s="15">
        <f t="shared" si="14"/>
        <v>76593.984458165854</v>
      </c>
      <c r="M105" s="15">
        <f t="shared" si="15"/>
        <v>50596.222570733858</v>
      </c>
    </row>
    <row r="106" spans="2:13" x14ac:dyDescent="0.25">
      <c r="B106">
        <v>95</v>
      </c>
      <c r="C106" s="15">
        <f t="shared" si="13"/>
        <v>69539.130082971533</v>
      </c>
      <c r="D106" s="54">
        <f t="shared" si="11"/>
        <v>1172.2799326170091</v>
      </c>
      <c r="E106" s="15">
        <f t="shared" si="12"/>
        <v>637.44202576057239</v>
      </c>
      <c r="F106" s="54">
        <f t="shared" si="8"/>
        <v>419.4079975123791</v>
      </c>
      <c r="G106" s="15">
        <f t="shared" si="9"/>
        <v>534.83790685643669</v>
      </c>
      <c r="H106" s="15">
        <f t="shared" si="10"/>
        <v>954.24590436881579</v>
      </c>
      <c r="I106" s="13">
        <v>11</v>
      </c>
      <c r="L106" s="15">
        <f t="shared" si="14"/>
        <v>77231.426483926421</v>
      </c>
      <c r="M106" s="15">
        <f t="shared" si="15"/>
        <v>51015.630568246241</v>
      </c>
    </row>
    <row r="107" spans="2:13" x14ac:dyDescent="0.25">
      <c r="B107">
        <v>96</v>
      </c>
      <c r="C107" s="15">
        <f t="shared" si="13"/>
        <v>69004.292176115094</v>
      </c>
      <c r="D107" s="54">
        <f t="shared" si="11"/>
        <v>1172.2799326170091</v>
      </c>
      <c r="E107" s="15">
        <f t="shared" si="12"/>
        <v>632.5393449477217</v>
      </c>
      <c r="F107" s="54">
        <f t="shared" si="8"/>
        <v>416.12320136776913</v>
      </c>
      <c r="G107" s="15">
        <f t="shared" si="9"/>
        <v>539.74058766928738</v>
      </c>
      <c r="H107" s="15">
        <f t="shared" si="10"/>
        <v>955.86378903705645</v>
      </c>
      <c r="I107" s="13">
        <v>11</v>
      </c>
      <c r="L107" s="15">
        <f t="shared" si="14"/>
        <v>77863.965828874148</v>
      </c>
      <c r="M107" s="15">
        <f t="shared" si="15"/>
        <v>51431.753769614013</v>
      </c>
    </row>
    <row r="108" spans="2:13" x14ac:dyDescent="0.25">
      <c r="B108">
        <v>97</v>
      </c>
      <c r="C108" s="15">
        <f t="shared" si="13"/>
        <v>68464.5515884458</v>
      </c>
      <c r="D108" s="54">
        <f t="shared" si="11"/>
        <v>1172.2799326170091</v>
      </c>
      <c r="E108" s="15">
        <f t="shared" si="12"/>
        <v>627.5917228940865</v>
      </c>
      <c r="F108" s="54">
        <f t="shared" si="8"/>
        <v>412.80829459183354</v>
      </c>
      <c r="G108" s="15">
        <f t="shared" si="9"/>
        <v>544.68820972292258</v>
      </c>
      <c r="H108" s="15">
        <f t="shared" si="10"/>
        <v>957.49650431475607</v>
      </c>
      <c r="I108" s="13">
        <v>11</v>
      </c>
      <c r="L108" s="15">
        <f t="shared" si="14"/>
        <v>78491.55755176823</v>
      </c>
      <c r="M108" s="15">
        <f t="shared" si="15"/>
        <v>51844.562064205849</v>
      </c>
    </row>
    <row r="109" spans="2:13" x14ac:dyDescent="0.25">
      <c r="B109">
        <v>98</v>
      </c>
      <c r="C109" s="15">
        <f t="shared" si="13"/>
        <v>67919.863378722875</v>
      </c>
      <c r="D109" s="54">
        <f t="shared" si="11"/>
        <v>1172.2799326170091</v>
      </c>
      <c r="E109" s="15">
        <f t="shared" si="12"/>
        <v>622.59874763829305</v>
      </c>
      <c r="F109" s="54">
        <f t="shared" si="8"/>
        <v>409.46300117045195</v>
      </c>
      <c r="G109" s="15">
        <f t="shared" si="9"/>
        <v>549.68118497871603</v>
      </c>
      <c r="H109" s="15">
        <f t="shared" si="10"/>
        <v>959.14418614916804</v>
      </c>
      <c r="I109" s="13">
        <v>11</v>
      </c>
      <c r="L109" s="15">
        <f t="shared" si="14"/>
        <v>79114.156299406517</v>
      </c>
      <c r="M109" s="15">
        <f t="shared" si="15"/>
        <v>52254.0250653763</v>
      </c>
    </row>
    <row r="110" spans="2:13" x14ac:dyDescent="0.25">
      <c r="B110">
        <v>99</v>
      </c>
      <c r="C110" s="15">
        <f t="shared" si="13"/>
        <v>67370.182193744156</v>
      </c>
      <c r="D110" s="54">
        <f t="shared" si="11"/>
        <v>1172.2799326170091</v>
      </c>
      <c r="E110" s="15">
        <f t="shared" si="12"/>
        <v>617.56000344265476</v>
      </c>
      <c r="F110" s="54">
        <f t="shared" si="8"/>
        <v>406.08704255937431</v>
      </c>
      <c r="G110" s="15">
        <f t="shared" si="9"/>
        <v>554.71992917435432</v>
      </c>
      <c r="H110" s="15">
        <f t="shared" si="10"/>
        <v>960.80697173372869</v>
      </c>
      <c r="I110" s="13">
        <v>11</v>
      </c>
      <c r="L110" s="15">
        <f t="shared" si="14"/>
        <v>79731.716302849178</v>
      </c>
      <c r="M110" s="15">
        <f t="shared" si="15"/>
        <v>52660.112107935674</v>
      </c>
    </row>
    <row r="111" spans="2:13" x14ac:dyDescent="0.25">
      <c r="B111">
        <v>100</v>
      </c>
      <c r="C111" s="15">
        <f t="shared" si="13"/>
        <v>66815.462264569796</v>
      </c>
      <c r="D111" s="54">
        <f t="shared" si="11"/>
        <v>1172.2799326170091</v>
      </c>
      <c r="E111" s="15">
        <f t="shared" si="12"/>
        <v>612.47507075855651</v>
      </c>
      <c r="F111" s="54">
        <f t="shared" si="8"/>
        <v>402.68013766102848</v>
      </c>
      <c r="G111" s="15">
        <f t="shared" si="9"/>
        <v>559.80486185845257</v>
      </c>
      <c r="H111" s="15">
        <f t="shared" si="10"/>
        <v>962.48499951948111</v>
      </c>
      <c r="I111" s="13">
        <v>11</v>
      </c>
      <c r="L111" s="15">
        <f t="shared" si="14"/>
        <v>80344.19137360774</v>
      </c>
      <c r="M111" s="15">
        <f t="shared" si="15"/>
        <v>53062.792245596705</v>
      </c>
    </row>
    <row r="112" spans="2:13" x14ac:dyDescent="0.25">
      <c r="B112">
        <v>101</v>
      </c>
      <c r="C112" s="15">
        <f t="shared" si="13"/>
        <v>66255.657402711338</v>
      </c>
      <c r="D112" s="54">
        <f t="shared" si="11"/>
        <v>1172.2799326170091</v>
      </c>
      <c r="E112" s="15">
        <f t="shared" si="12"/>
        <v>607.3435261915206</v>
      </c>
      <c r="F112" s="54">
        <f t="shared" si="8"/>
        <v>399.24200280111438</v>
      </c>
      <c r="G112" s="15">
        <f t="shared" si="9"/>
        <v>564.93640642548849</v>
      </c>
      <c r="H112" s="15">
        <f t="shared" si="10"/>
        <v>964.17840922660287</v>
      </c>
      <c r="I112" s="13">
        <v>11</v>
      </c>
      <c r="L112" s="15">
        <f t="shared" si="14"/>
        <v>80951.534899799255</v>
      </c>
      <c r="M112" s="15">
        <f t="shared" si="15"/>
        <v>53462.034248397817</v>
      </c>
    </row>
    <row r="113" spans="2:13" x14ac:dyDescent="0.25">
      <c r="B113">
        <v>102</v>
      </c>
      <c r="C113" s="15">
        <f t="shared" si="13"/>
        <v>65690.720996285847</v>
      </c>
      <c r="D113" s="54">
        <f t="shared" si="11"/>
        <v>1172.2799326170091</v>
      </c>
      <c r="E113" s="15">
        <f t="shared" si="12"/>
        <v>602.16494246595357</v>
      </c>
      <c r="F113" s="54">
        <f t="shared" si="8"/>
        <v>395.77235170498449</v>
      </c>
      <c r="G113" s="15">
        <f t="shared" si="9"/>
        <v>570.11499015105551</v>
      </c>
      <c r="H113" s="15">
        <f t="shared" si="10"/>
        <v>965.88734185603994</v>
      </c>
      <c r="I113" s="13">
        <v>11</v>
      </c>
      <c r="L113" s="15">
        <f t="shared" si="14"/>
        <v>81553.69984226521</v>
      </c>
      <c r="M113" s="15">
        <f t="shared" si="15"/>
        <v>53857.806600102798</v>
      </c>
    </row>
    <row r="114" spans="2:13" x14ac:dyDescent="0.25">
      <c r="B114">
        <v>103</v>
      </c>
      <c r="C114" s="15">
        <f t="shared" si="13"/>
        <v>65120.606006134789</v>
      </c>
      <c r="D114" s="54">
        <f t="shared" si="11"/>
        <v>1172.2799326170091</v>
      </c>
      <c r="E114" s="15">
        <f t="shared" si="12"/>
        <v>596.93888838956889</v>
      </c>
      <c r="F114" s="54">
        <f t="shared" si="8"/>
        <v>392.27089547380677</v>
      </c>
      <c r="G114" s="15">
        <f t="shared" si="9"/>
        <v>575.34104422744019</v>
      </c>
      <c r="H114" s="15">
        <f t="shared" si="10"/>
        <v>967.61193970124691</v>
      </c>
      <c r="I114" s="13">
        <v>11</v>
      </c>
      <c r="L114" s="15">
        <f t="shared" si="14"/>
        <v>82150.638730654784</v>
      </c>
      <c r="M114" s="15">
        <f t="shared" si="15"/>
        <v>54250.077495576603</v>
      </c>
    </row>
    <row r="115" spans="2:13" x14ac:dyDescent="0.25">
      <c r="B115">
        <v>104</v>
      </c>
      <c r="C115" s="15">
        <f t="shared" si="13"/>
        <v>64545.264961907349</v>
      </c>
      <c r="D115" s="54">
        <f t="shared" si="11"/>
        <v>1172.2799326170091</v>
      </c>
      <c r="E115" s="15">
        <f t="shared" si="12"/>
        <v>591.664928817484</v>
      </c>
      <c r="F115" s="54">
        <f t="shared" si="8"/>
        <v>388.73734256050989</v>
      </c>
      <c r="G115" s="15">
        <f t="shared" si="9"/>
        <v>580.61500379952508</v>
      </c>
      <c r="H115" s="15">
        <f t="shared" si="10"/>
        <v>969.35234636003497</v>
      </c>
      <c r="I115" s="13">
        <v>11</v>
      </c>
      <c r="L115" s="15">
        <f t="shared" si="14"/>
        <v>82742.303659472265</v>
      </c>
      <c r="M115" s="15">
        <f t="shared" si="15"/>
        <v>54638.814838137114</v>
      </c>
    </row>
    <row r="116" spans="2:13" x14ac:dyDescent="0.25">
      <c r="B116">
        <v>105</v>
      </c>
      <c r="C116" s="15">
        <f t="shared" si="13"/>
        <v>63964.649958107824</v>
      </c>
      <c r="D116" s="54">
        <f t="shared" si="11"/>
        <v>1172.2799326170091</v>
      </c>
      <c r="E116" s="15">
        <f t="shared" si="12"/>
        <v>586.34262461598837</v>
      </c>
      <c r="F116" s="54">
        <f t="shared" si="8"/>
        <v>385.17139874550782</v>
      </c>
      <c r="G116" s="15">
        <f t="shared" si="9"/>
        <v>585.93730800102071</v>
      </c>
      <c r="H116" s="15">
        <f t="shared" si="10"/>
        <v>971.10870674652847</v>
      </c>
      <c r="I116" s="13">
        <v>11</v>
      </c>
      <c r="L116" s="15">
        <f t="shared" si="14"/>
        <v>83328.64628408826</v>
      </c>
      <c r="M116" s="15">
        <f t="shared" si="15"/>
        <v>55023.986236882622</v>
      </c>
    </row>
    <row r="117" spans="2:13" x14ac:dyDescent="0.25">
      <c r="B117">
        <v>106</v>
      </c>
      <c r="C117" s="15">
        <f t="shared" si="13"/>
        <v>63378.712650106805</v>
      </c>
      <c r="D117" s="54">
        <f t="shared" si="11"/>
        <v>1172.2799326170091</v>
      </c>
      <c r="E117" s="15">
        <f t="shared" si="12"/>
        <v>580.97153262597908</v>
      </c>
      <c r="F117" s="54">
        <f t="shared" si="8"/>
        <v>381.57276711220157</v>
      </c>
      <c r="G117" s="15">
        <f t="shared" si="9"/>
        <v>591.30839999103</v>
      </c>
      <c r="H117" s="15">
        <f t="shared" si="10"/>
        <v>972.88116710323152</v>
      </c>
      <c r="I117" s="13">
        <v>11</v>
      </c>
      <c r="L117" s="15">
        <f t="shared" si="14"/>
        <v>83909.617816714235</v>
      </c>
      <c r="M117" s="15">
        <f t="shared" si="15"/>
        <v>55405.559003994822</v>
      </c>
    </row>
    <row r="118" spans="2:13" x14ac:dyDescent="0.25">
      <c r="B118">
        <v>107</v>
      </c>
      <c r="C118" s="15">
        <f t="shared" si="13"/>
        <v>62787.404250115775</v>
      </c>
      <c r="D118" s="54">
        <f t="shared" si="11"/>
        <v>1172.2799326170091</v>
      </c>
      <c r="E118" s="15">
        <f t="shared" si="12"/>
        <v>575.55120562606123</v>
      </c>
      <c r="F118" s="54">
        <f t="shared" si="8"/>
        <v>377.94114802225664</v>
      </c>
      <c r="G118" s="15">
        <f t="shared" si="9"/>
        <v>596.72872699094785</v>
      </c>
      <c r="H118" s="15">
        <f t="shared" si="10"/>
        <v>974.66987501320455</v>
      </c>
      <c r="I118" s="13">
        <v>11</v>
      </c>
      <c r="L118" s="15">
        <f t="shared" si="14"/>
        <v>84485.169022340298</v>
      </c>
      <c r="M118" s="15">
        <f t="shared" si="15"/>
        <v>55783.500152017077</v>
      </c>
    </row>
    <row r="119" spans="2:13" x14ac:dyDescent="0.25">
      <c r="B119">
        <v>108</v>
      </c>
      <c r="C119" s="15">
        <f t="shared" si="13"/>
        <v>62190.675523124824</v>
      </c>
      <c r="D119" s="54">
        <f t="shared" si="11"/>
        <v>1172.2799326170091</v>
      </c>
      <c r="E119" s="15">
        <f t="shared" si="12"/>
        <v>570.08119229531087</v>
      </c>
      <c r="F119" s="54">
        <f t="shared" si="8"/>
        <v>374.27623909065392</v>
      </c>
      <c r="G119" s="15">
        <f t="shared" si="9"/>
        <v>602.19874032169821</v>
      </c>
      <c r="H119" s="15">
        <f t="shared" si="10"/>
        <v>976.47497941235213</v>
      </c>
      <c r="I119" s="13">
        <v>11</v>
      </c>
      <c r="L119" s="15">
        <f t="shared" si="14"/>
        <v>85055.250214635613</v>
      </c>
      <c r="M119" s="15">
        <f t="shared" si="15"/>
        <v>56157.776391107735</v>
      </c>
    </row>
    <row r="120" spans="2:13" x14ac:dyDescent="0.25">
      <c r="B120">
        <v>109</v>
      </c>
      <c r="C120" s="15">
        <f t="shared" si="13"/>
        <v>61588.476782803125</v>
      </c>
      <c r="D120" s="54">
        <f t="shared" si="11"/>
        <v>1172.2799326170091</v>
      </c>
      <c r="E120" s="15">
        <f t="shared" si="12"/>
        <v>564.56103717569533</v>
      </c>
      <c r="F120" s="54">
        <f t="shared" si="8"/>
        <v>370.57773516051151</v>
      </c>
      <c r="G120" s="15">
        <f t="shared" si="9"/>
        <v>607.71889544131375</v>
      </c>
      <c r="H120" s="15">
        <f t="shared" si="10"/>
        <v>978.2966306018252</v>
      </c>
      <c r="I120" s="13">
        <v>11</v>
      </c>
      <c r="L120" s="15">
        <f t="shared" si="14"/>
        <v>85619.811251811305</v>
      </c>
      <c r="M120" s="15">
        <f t="shared" si="15"/>
        <v>56528.354126268248</v>
      </c>
    </row>
    <row r="121" spans="2:13" x14ac:dyDescent="0.25">
      <c r="B121">
        <v>110</v>
      </c>
      <c r="C121" s="15">
        <f t="shared" si="13"/>
        <v>60980.757887361811</v>
      </c>
      <c r="D121" s="54">
        <f t="shared" si="11"/>
        <v>1172.2799326170091</v>
      </c>
      <c r="E121" s="15">
        <f t="shared" si="12"/>
        <v>558.99028063414994</v>
      </c>
      <c r="F121" s="54">
        <f t="shared" si="8"/>
        <v>366.84532827767606</v>
      </c>
      <c r="G121" s="15">
        <f t="shared" si="9"/>
        <v>613.28965198285914</v>
      </c>
      <c r="H121" s="15">
        <f t="shared" si="10"/>
        <v>980.13498026053526</v>
      </c>
      <c r="I121" s="13">
        <v>11</v>
      </c>
      <c r="L121" s="15">
        <f t="shared" si="14"/>
        <v>86178.801532445461</v>
      </c>
      <c r="M121" s="15">
        <f t="shared" si="15"/>
        <v>56895.199454545924</v>
      </c>
    </row>
    <row r="122" spans="2:13" x14ac:dyDescent="0.25">
      <c r="B122">
        <v>111</v>
      </c>
      <c r="C122" s="15">
        <f t="shared" si="13"/>
        <v>60367.468235378954</v>
      </c>
      <c r="D122" s="54">
        <f t="shared" si="11"/>
        <v>1172.2799326170091</v>
      </c>
      <c r="E122" s="15">
        <f t="shared" si="12"/>
        <v>553.36845882430703</v>
      </c>
      <c r="F122" s="54">
        <f t="shared" si="8"/>
        <v>363.07870766508131</v>
      </c>
      <c r="G122" s="15">
        <f t="shared" si="9"/>
        <v>618.91147379270205</v>
      </c>
      <c r="H122" s="15">
        <f t="shared" si="10"/>
        <v>981.99018145778336</v>
      </c>
      <c r="I122" s="13">
        <v>11</v>
      </c>
      <c r="L122" s="15">
        <f t="shared" si="14"/>
        <v>86732.169991269766</v>
      </c>
      <c r="M122" s="15">
        <f t="shared" si="15"/>
        <v>57258.278162211005</v>
      </c>
    </row>
    <row r="123" spans="2:13" x14ac:dyDescent="0.25">
      <c r="B123">
        <v>112</v>
      </c>
      <c r="C123" s="15">
        <f t="shared" si="13"/>
        <v>59748.556761586253</v>
      </c>
      <c r="D123" s="54">
        <f t="shared" si="11"/>
        <v>1172.2799326170091</v>
      </c>
      <c r="E123" s="15">
        <f t="shared" si="12"/>
        <v>547.69510364787402</v>
      </c>
      <c r="F123" s="54">
        <f t="shared" si="8"/>
        <v>359.27755969687121</v>
      </c>
      <c r="G123" s="15">
        <f t="shared" si="9"/>
        <v>624.58482896913506</v>
      </c>
      <c r="H123" s="15">
        <f t="shared" si="10"/>
        <v>983.86238866600627</v>
      </c>
      <c r="I123" s="13">
        <v>11</v>
      </c>
      <c r="L123" s="15">
        <f t="shared" si="14"/>
        <v>87279.865094917637</v>
      </c>
      <c r="M123" s="15">
        <f t="shared" si="15"/>
        <v>57617.555721907876</v>
      </c>
    </row>
    <row r="124" spans="2:13" x14ac:dyDescent="0.25">
      <c r="B124">
        <v>113</v>
      </c>
      <c r="C124" s="15">
        <f t="shared" si="13"/>
        <v>59123.971932617118</v>
      </c>
      <c r="D124" s="54">
        <f t="shared" si="11"/>
        <v>1172.2799326170091</v>
      </c>
      <c r="E124" s="15">
        <f t="shared" si="12"/>
        <v>541.96974271565693</v>
      </c>
      <c r="F124" s="54">
        <f t="shared" si="8"/>
        <v>355.44156787228576</v>
      </c>
      <c r="G124" s="15">
        <f t="shared" si="9"/>
        <v>630.31018990135215</v>
      </c>
      <c r="H124" s="15">
        <f t="shared" si="10"/>
        <v>985.75175777363791</v>
      </c>
      <c r="I124" s="13">
        <v>11</v>
      </c>
      <c r="L124" s="15">
        <f t="shared" si="14"/>
        <v>87821.834837633287</v>
      </c>
      <c r="M124" s="15">
        <f t="shared" si="15"/>
        <v>57972.997289780164</v>
      </c>
    </row>
    <row r="125" spans="2:13" x14ac:dyDescent="0.25">
      <c r="B125">
        <v>114</v>
      </c>
      <c r="C125" s="15">
        <f t="shared" si="13"/>
        <v>58493.661742715769</v>
      </c>
      <c r="D125" s="54">
        <f t="shared" si="11"/>
        <v>1172.2799326170091</v>
      </c>
      <c r="E125" s="15">
        <f t="shared" si="12"/>
        <v>536.1918993082279</v>
      </c>
      <c r="F125" s="54">
        <f t="shared" si="8"/>
        <v>351.57041278930831</v>
      </c>
      <c r="G125" s="15">
        <f t="shared" si="9"/>
        <v>636.08803330878118</v>
      </c>
      <c r="H125" s="15">
        <f t="shared" si="10"/>
        <v>987.65844609808948</v>
      </c>
      <c r="I125" s="13">
        <v>11</v>
      </c>
      <c r="L125" s="15">
        <f t="shared" si="14"/>
        <v>88358.026736941509</v>
      </c>
      <c r="M125" s="15">
        <f t="shared" si="15"/>
        <v>58324.567702569475</v>
      </c>
    </row>
    <row r="126" spans="2:13" x14ac:dyDescent="0.25">
      <c r="B126">
        <v>115</v>
      </c>
      <c r="C126" s="15">
        <f t="shared" si="13"/>
        <v>57857.573709406985</v>
      </c>
      <c r="D126" s="54">
        <f t="shared" si="11"/>
        <v>1172.2799326170091</v>
      </c>
      <c r="E126" s="15">
        <f t="shared" si="12"/>
        <v>530.36109233623074</v>
      </c>
      <c r="F126" s="54">
        <f t="shared" si="8"/>
        <v>347.6637721180702</v>
      </c>
      <c r="G126" s="15">
        <f t="shared" si="9"/>
        <v>641.91884028077834</v>
      </c>
      <c r="H126" s="15">
        <f t="shared" si="10"/>
        <v>989.5826123988486</v>
      </c>
      <c r="I126" s="13">
        <v>11</v>
      </c>
      <c r="L126" s="15">
        <f t="shared" si="14"/>
        <v>88888.387829277737</v>
      </c>
      <c r="M126" s="15">
        <f t="shared" si="15"/>
        <v>58672.231474687542</v>
      </c>
    </row>
    <row r="127" spans="2:13" x14ac:dyDescent="0.25">
      <c r="B127">
        <v>116</v>
      </c>
      <c r="C127" s="15">
        <f t="shared" si="13"/>
        <v>57215.654869126207</v>
      </c>
      <c r="D127" s="54">
        <f t="shared" si="11"/>
        <v>1172.2799326170091</v>
      </c>
      <c r="E127" s="15">
        <f t="shared" si="12"/>
        <v>524.47683630032361</v>
      </c>
      <c r="F127" s="54">
        <f t="shared" si="8"/>
        <v>343.72132057401245</v>
      </c>
      <c r="G127" s="15">
        <f t="shared" si="9"/>
        <v>647.80309631668547</v>
      </c>
      <c r="H127" s="15">
        <f t="shared" si="10"/>
        <v>991.52441689069792</v>
      </c>
      <c r="I127" s="13">
        <v>11</v>
      </c>
      <c r="L127" s="15">
        <f t="shared" si="14"/>
        <v>89412.864665578061</v>
      </c>
      <c r="M127" s="15">
        <f t="shared" si="15"/>
        <v>59015.952795261554</v>
      </c>
    </row>
    <row r="128" spans="2:13" x14ac:dyDescent="0.25">
      <c r="B128">
        <v>117</v>
      </c>
      <c r="C128" s="15">
        <f t="shared" si="13"/>
        <v>56567.851772809525</v>
      </c>
      <c r="D128" s="54">
        <f t="shared" si="11"/>
        <v>1172.2799326170091</v>
      </c>
      <c r="E128" s="15">
        <f t="shared" si="12"/>
        <v>518.53864125075393</v>
      </c>
      <c r="F128" s="54">
        <f t="shared" si="8"/>
        <v>339.74272989080077</v>
      </c>
      <c r="G128" s="15">
        <f t="shared" si="9"/>
        <v>653.74129136625515</v>
      </c>
      <c r="H128" s="15">
        <f t="shared" si="10"/>
        <v>993.48402125705593</v>
      </c>
      <c r="I128" s="13">
        <v>11</v>
      </c>
      <c r="L128" s="15">
        <f t="shared" si="14"/>
        <v>89931.403306828812</v>
      </c>
      <c r="M128" s="15">
        <f t="shared" si="15"/>
        <v>59355.695525152354</v>
      </c>
    </row>
    <row r="129" spans="2:13" x14ac:dyDescent="0.25">
      <c r="B129">
        <v>118</v>
      </c>
      <c r="C129" s="15">
        <f t="shared" si="13"/>
        <v>55914.110481443269</v>
      </c>
      <c r="D129" s="54">
        <f t="shared" si="11"/>
        <v>1172.2799326170091</v>
      </c>
      <c r="E129" s="15">
        <f t="shared" si="12"/>
        <v>512.54601274656329</v>
      </c>
      <c r="F129" s="54">
        <f t="shared" si="8"/>
        <v>335.72766879299303</v>
      </c>
      <c r="G129" s="15">
        <f t="shared" si="9"/>
        <v>659.73391987044579</v>
      </c>
      <c r="H129" s="15">
        <f t="shared" si="10"/>
        <v>995.46158866343876</v>
      </c>
      <c r="I129" s="13">
        <v>11</v>
      </c>
      <c r="L129" s="15">
        <f t="shared" si="14"/>
        <v>90443.949319575375</v>
      </c>
      <c r="M129" s="15">
        <f t="shared" si="15"/>
        <v>59691.423193945346</v>
      </c>
    </row>
    <row r="130" spans="2:13" x14ac:dyDescent="0.25">
      <c r="B130">
        <v>119</v>
      </c>
      <c r="C130" s="15">
        <f t="shared" si="13"/>
        <v>55254.376561572826</v>
      </c>
      <c r="D130" s="54">
        <f t="shared" si="11"/>
        <v>1172.2799326170091</v>
      </c>
      <c r="E130" s="15">
        <f t="shared" si="12"/>
        <v>506.49845181441759</v>
      </c>
      <c r="F130" s="54">
        <f t="shared" si="8"/>
        <v>331.6758029684554</v>
      </c>
      <c r="G130" s="15">
        <f t="shared" si="9"/>
        <v>665.78148080259143</v>
      </c>
      <c r="H130" s="15">
        <f t="shared" si="10"/>
        <v>997.45728377104683</v>
      </c>
      <c r="I130" s="13">
        <v>11</v>
      </c>
      <c r="L130" s="15">
        <f t="shared" si="14"/>
        <v>90950.447771389794</v>
      </c>
      <c r="M130" s="15">
        <f t="shared" si="15"/>
        <v>60023.098996913803</v>
      </c>
    </row>
    <row r="131" spans="2:13" x14ac:dyDescent="0.25">
      <c r="B131">
        <v>120</v>
      </c>
      <c r="C131" s="15">
        <f t="shared" si="13"/>
        <v>54588.595080770232</v>
      </c>
      <c r="D131" s="54">
        <f t="shared" si="11"/>
        <v>1172.2799326170091</v>
      </c>
      <c r="E131" s="15">
        <f t="shared" si="12"/>
        <v>500.39545490706047</v>
      </c>
      <c r="F131" s="54">
        <f t="shared" si="8"/>
        <v>327.58679504052611</v>
      </c>
      <c r="G131" s="15">
        <f t="shared" si="9"/>
        <v>671.88447770994867</v>
      </c>
      <c r="H131" s="15">
        <f t="shared" si="10"/>
        <v>999.47127275047478</v>
      </c>
      <c r="I131" s="13">
        <v>11</v>
      </c>
      <c r="L131" s="15">
        <f t="shared" si="14"/>
        <v>91450.843226296856</v>
      </c>
      <c r="M131" s="15">
        <f t="shared" si="15"/>
        <v>60350.685791954325</v>
      </c>
    </row>
    <row r="132" spans="2:13" x14ac:dyDescent="0.25">
      <c r="B132">
        <v>121</v>
      </c>
      <c r="C132" s="15">
        <f t="shared" si="13"/>
        <v>53916.710603060281</v>
      </c>
      <c r="D132" s="54">
        <f t="shared" si="11"/>
        <v>1172.2799326170091</v>
      </c>
      <c r="E132" s="15">
        <f t="shared" si="12"/>
        <v>494.2365138613859</v>
      </c>
      <c r="F132" s="54">
        <f t="shared" si="8"/>
        <v>323.46030453992415</v>
      </c>
      <c r="G132" s="15">
        <f t="shared" si="9"/>
        <v>678.04341875562318</v>
      </c>
      <c r="H132" s="15">
        <f t="shared" si="10"/>
        <v>1001.5037232955474</v>
      </c>
      <c r="I132" s="13">
        <v>11</v>
      </c>
      <c r="L132" s="15">
        <f t="shared" si="14"/>
        <v>91945.079740158239</v>
      </c>
      <c r="M132" s="15">
        <f t="shared" si="15"/>
        <v>60674.146096494253</v>
      </c>
    </row>
    <row r="133" spans="2:13" x14ac:dyDescent="0.25">
      <c r="B133">
        <v>122</v>
      </c>
      <c r="C133" s="15">
        <f t="shared" si="13"/>
        <v>53238.667184304657</v>
      </c>
      <c r="D133" s="54">
        <f t="shared" si="11"/>
        <v>1172.2799326170091</v>
      </c>
      <c r="E133" s="15">
        <f t="shared" si="12"/>
        <v>488.02111585612602</v>
      </c>
      <c r="F133" s="54">
        <f t="shared" si="8"/>
        <v>319.29598787640003</v>
      </c>
      <c r="G133" s="15">
        <f t="shared" si="9"/>
        <v>684.25881676088306</v>
      </c>
      <c r="H133" s="15">
        <f t="shared" si="10"/>
        <v>1003.554804637283</v>
      </c>
      <c r="I133" s="13">
        <v>11</v>
      </c>
      <c r="L133" s="15">
        <f t="shared" si="14"/>
        <v>92433.100856014367</v>
      </c>
      <c r="M133" s="15">
        <f t="shared" si="15"/>
        <v>60993.442084370654</v>
      </c>
    </row>
    <row r="134" spans="2:13" x14ac:dyDescent="0.25">
      <c r="B134">
        <v>123</v>
      </c>
      <c r="C134" s="15">
        <f t="shared" si="13"/>
        <v>52554.408367543772</v>
      </c>
      <c r="D134" s="54">
        <f t="shared" si="11"/>
        <v>1172.2799326170091</v>
      </c>
      <c r="E134" s="15">
        <f t="shared" si="12"/>
        <v>481.74874336915127</v>
      </c>
      <c r="F134" s="54">
        <f t="shared" si="8"/>
        <v>315.09349831012696</v>
      </c>
      <c r="G134" s="15">
        <f t="shared" si="9"/>
        <v>690.53118924785781</v>
      </c>
      <c r="H134" s="15">
        <f t="shared" si="10"/>
        <v>1005.6246875579848</v>
      </c>
      <c r="I134" s="13">
        <v>11</v>
      </c>
      <c r="L134" s="15">
        <f t="shared" si="14"/>
        <v>92914.849599383524</v>
      </c>
      <c r="M134" s="15">
        <f t="shared" si="15"/>
        <v>61308.535582680779</v>
      </c>
    </row>
    <row r="135" spans="2:13" x14ac:dyDescent="0.25">
      <c r="B135">
        <v>124</v>
      </c>
      <c r="C135" s="15">
        <f t="shared" si="13"/>
        <v>51863.877178295916</v>
      </c>
      <c r="D135" s="54">
        <f t="shared" si="11"/>
        <v>1172.2799326170091</v>
      </c>
      <c r="E135" s="15">
        <f t="shared" si="12"/>
        <v>475.41887413437922</v>
      </c>
      <c r="F135" s="54">
        <f t="shared" si="8"/>
        <v>310.85248592282971</v>
      </c>
      <c r="G135" s="15">
        <f t="shared" si="9"/>
        <v>696.86105848262991</v>
      </c>
      <c r="H135" s="15">
        <f t="shared" si="10"/>
        <v>1007.7135444054596</v>
      </c>
      <c r="I135" s="13">
        <v>11</v>
      </c>
      <c r="L135" s="15">
        <f t="shared" si="14"/>
        <v>93390.268473517906</v>
      </c>
      <c r="M135" s="15">
        <f t="shared" si="15"/>
        <v>61619.388068603606</v>
      </c>
    </row>
    <row r="136" spans="2:13" x14ac:dyDescent="0.25">
      <c r="B136">
        <v>125</v>
      </c>
      <c r="C136" s="15">
        <f t="shared" si="13"/>
        <v>51167.016119813285</v>
      </c>
      <c r="D136" s="54">
        <f t="shared" si="11"/>
        <v>1172.2799326170091</v>
      </c>
      <c r="E136" s="15">
        <f t="shared" si="12"/>
        <v>469.03098109828846</v>
      </c>
      <c r="F136" s="54">
        <f t="shared" si="8"/>
        <v>306.57259758864888</v>
      </c>
      <c r="G136" s="15">
        <f t="shared" si="9"/>
        <v>703.24895151872056</v>
      </c>
      <c r="H136" s="15">
        <f t="shared" si="10"/>
        <v>1009.8215491073695</v>
      </c>
      <c r="I136" s="13">
        <v>11</v>
      </c>
      <c r="L136" s="15">
        <f t="shared" si="14"/>
        <v>93859.299454616194</v>
      </c>
      <c r="M136" s="15">
        <f t="shared" si="15"/>
        <v>61925.960666192252</v>
      </c>
    </row>
    <row r="137" spans="2:13" x14ac:dyDescent="0.25">
      <c r="B137">
        <v>126</v>
      </c>
      <c r="C137" s="15">
        <f t="shared" si="13"/>
        <v>50463.767168294566</v>
      </c>
      <c r="D137" s="54">
        <f t="shared" si="11"/>
        <v>1172.2799326170091</v>
      </c>
      <c r="E137" s="15">
        <f t="shared" si="12"/>
        <v>462.58453237603351</v>
      </c>
      <c r="F137" s="54">
        <f t="shared" si="8"/>
        <v>302.25347694473805</v>
      </c>
      <c r="G137" s="15">
        <f t="shared" si="9"/>
        <v>709.69540024097557</v>
      </c>
      <c r="H137" s="15">
        <f t="shared" si="10"/>
        <v>1011.9488771857136</v>
      </c>
      <c r="I137" s="13">
        <v>11</v>
      </c>
      <c r="L137" s="15">
        <f t="shared" si="14"/>
        <v>94321.883986992223</v>
      </c>
      <c r="M137" s="15">
        <f t="shared" si="15"/>
        <v>62228.214143136989</v>
      </c>
    </row>
    <row r="138" spans="2:13" x14ac:dyDescent="0.25">
      <c r="B138">
        <v>127</v>
      </c>
      <c r="C138" s="15">
        <f t="shared" si="13"/>
        <v>49754.071768053589</v>
      </c>
      <c r="D138" s="54">
        <f t="shared" si="11"/>
        <v>1172.2799326170091</v>
      </c>
      <c r="E138" s="15">
        <f t="shared" si="12"/>
        <v>456.07899120715791</v>
      </c>
      <c r="F138" s="54">
        <f t="shared" si="8"/>
        <v>297.8947643615914</v>
      </c>
      <c r="G138" s="15">
        <f t="shared" si="9"/>
        <v>716.20094140985111</v>
      </c>
      <c r="H138" s="15">
        <f t="shared" si="10"/>
        <v>1014.0957057714425</v>
      </c>
      <c r="I138" s="13">
        <v>11</v>
      </c>
      <c r="L138" s="15">
        <f t="shared" si="14"/>
        <v>94777.962978199386</v>
      </c>
      <c r="M138" s="15">
        <f t="shared" si="15"/>
        <v>62526.108907498579</v>
      </c>
    </row>
    <row r="139" spans="2:13" x14ac:dyDescent="0.25">
      <c r="B139">
        <v>128</v>
      </c>
      <c r="C139" s="15">
        <f t="shared" si="13"/>
        <v>49037.870826643739</v>
      </c>
      <c r="D139" s="54">
        <f t="shared" si="11"/>
        <v>1172.2799326170091</v>
      </c>
      <c r="E139" s="15">
        <f t="shared" si="12"/>
        <v>449.51381591090092</v>
      </c>
      <c r="F139" s="54">
        <f t="shared" si="8"/>
        <v>293.49609691309922</v>
      </c>
      <c r="G139" s="15">
        <f t="shared" si="9"/>
        <v>722.76611670610816</v>
      </c>
      <c r="H139" s="15">
        <f t="shared" si="10"/>
        <v>1016.2622136192074</v>
      </c>
      <c r="I139" s="13">
        <v>11</v>
      </c>
      <c r="L139" s="15">
        <f t="shared" si="14"/>
        <v>95227.476794110291</v>
      </c>
      <c r="M139" s="15">
        <f t="shared" si="15"/>
        <v>62819.605004411678</v>
      </c>
    </row>
    <row r="140" spans="2:13" x14ac:dyDescent="0.25">
      <c r="B140">
        <v>129</v>
      </c>
      <c r="C140" s="15">
        <f t="shared" si="13"/>
        <v>48315.10470993763</v>
      </c>
      <c r="D140" s="54">
        <f t="shared" si="11"/>
        <v>1172.2799326170091</v>
      </c>
      <c r="E140" s="15">
        <f t="shared" si="12"/>
        <v>442.88845984109497</v>
      </c>
      <c r="F140" s="54">
        <f t="shared" ref="F140:F203" si="16">IF(C140&gt;1, ($E140*(1-$I$8/100))-$P$20, "0.00")</f>
        <v>289.05710834632924</v>
      </c>
      <c r="G140" s="15">
        <f t="shared" ref="G140:G203" si="17">((IF(ROUND(E140, 2)=0,0,$D140-E140))*-1)*-1</f>
        <v>729.39147277591405</v>
      </c>
      <c r="H140" s="15">
        <f t="shared" ref="H140:H203" si="18">G140+F140</f>
        <v>1018.4485811222432</v>
      </c>
      <c r="I140" s="13">
        <v>11</v>
      </c>
      <c r="L140" s="15">
        <f t="shared" si="14"/>
        <v>95670.365253951386</v>
      </c>
      <c r="M140" s="15">
        <f t="shared" si="15"/>
        <v>63108.662112758007</v>
      </c>
    </row>
    <row r="141" spans="2:13" x14ac:dyDescent="0.25">
      <c r="B141">
        <v>130</v>
      </c>
      <c r="C141" s="15">
        <f t="shared" si="13"/>
        <v>47585.713237161719</v>
      </c>
      <c r="D141" s="54">
        <f t="shared" ref="D141:D204" si="19">IF(C141&gt;1, (PMT((($I141/100)/$I$5),$I$4*$I$5,$I$7,0,0))*-1, "0.00")</f>
        <v>1172.2799326170091</v>
      </c>
      <c r="E141" s="15">
        <f t="shared" ref="E141:E204" si="20">$C141*(($I141/100)/$I$5)</f>
        <v>436.20237134064911</v>
      </c>
      <c r="F141" s="54">
        <f t="shared" si="16"/>
        <v>284.57742905103055</v>
      </c>
      <c r="G141" s="15">
        <f t="shared" si="17"/>
        <v>736.07756127636003</v>
      </c>
      <c r="H141" s="15">
        <f t="shared" si="18"/>
        <v>1020.6549903273906</v>
      </c>
      <c r="I141" s="13">
        <v>11</v>
      </c>
      <c r="L141" s="15">
        <f t="shared" si="14"/>
        <v>96106.567625292038</v>
      </c>
      <c r="M141" s="15">
        <f t="shared" si="15"/>
        <v>63393.239541809038</v>
      </c>
    </row>
    <row r="142" spans="2:13" x14ac:dyDescent="0.25">
      <c r="B142">
        <v>131</v>
      </c>
      <c r="C142" s="15">
        <f t="shared" ref="C142:C205" si="21">C141-G141</f>
        <v>46849.635675885358</v>
      </c>
      <c r="D142" s="54">
        <f t="shared" si="19"/>
        <v>1172.2799326170091</v>
      </c>
      <c r="E142" s="15">
        <f t="shared" si="20"/>
        <v>429.45499369561577</v>
      </c>
      <c r="F142" s="54">
        <f t="shared" si="16"/>
        <v>280.05668602885817</v>
      </c>
      <c r="G142" s="15">
        <f t="shared" si="17"/>
        <v>742.82493892139337</v>
      </c>
      <c r="H142" s="15">
        <f t="shared" si="18"/>
        <v>1022.8816249502515</v>
      </c>
      <c r="I142" s="13">
        <v>11</v>
      </c>
      <c r="L142" s="15">
        <f t="shared" ref="L142:L205" si="22">L141+E142</f>
        <v>96536.022618987656</v>
      </c>
      <c r="M142" s="15">
        <f t="shared" ref="M142:M205" si="23">M141+F142</f>
        <v>63673.296227837898</v>
      </c>
    </row>
    <row r="143" spans="2:13" x14ac:dyDescent="0.25">
      <c r="B143">
        <v>132</v>
      </c>
      <c r="C143" s="15">
        <f t="shared" si="21"/>
        <v>46106.810736963962</v>
      </c>
      <c r="D143" s="54">
        <f t="shared" si="19"/>
        <v>1172.2799326170091</v>
      </c>
      <c r="E143" s="15">
        <f t="shared" si="20"/>
        <v>422.6457650888363</v>
      </c>
      <c r="F143" s="54">
        <f t="shared" si="16"/>
        <v>275.49450286231593</v>
      </c>
      <c r="G143" s="15">
        <f t="shared" si="17"/>
        <v>749.63416752817284</v>
      </c>
      <c r="H143" s="15">
        <f t="shared" si="18"/>
        <v>1025.1286703904889</v>
      </c>
      <c r="I143" s="13">
        <v>11</v>
      </c>
      <c r="L143" s="15">
        <f t="shared" si="22"/>
        <v>96958.668384076489</v>
      </c>
      <c r="M143" s="15">
        <f t="shared" si="23"/>
        <v>63948.790730700217</v>
      </c>
    </row>
    <row r="144" spans="2:13" x14ac:dyDescent="0.25">
      <c r="B144">
        <v>133</v>
      </c>
      <c r="C144" s="15">
        <f t="shared" si="21"/>
        <v>45357.176569435789</v>
      </c>
      <c r="D144" s="54">
        <f t="shared" si="19"/>
        <v>1172.2799326170091</v>
      </c>
      <c r="E144" s="15">
        <f t="shared" si="20"/>
        <v>415.77411855316143</v>
      </c>
      <c r="F144" s="54">
        <f t="shared" si="16"/>
        <v>270.89049968341379</v>
      </c>
      <c r="G144" s="15">
        <f t="shared" si="17"/>
        <v>756.50581406384765</v>
      </c>
      <c r="H144" s="15">
        <f t="shared" si="18"/>
        <v>1027.3963137472615</v>
      </c>
      <c r="I144" s="13">
        <v>11</v>
      </c>
      <c r="L144" s="15">
        <f t="shared" si="22"/>
        <v>97374.442502629652</v>
      </c>
      <c r="M144" s="15">
        <f t="shared" si="23"/>
        <v>64219.681230383634</v>
      </c>
    </row>
    <row r="145" spans="2:13" x14ac:dyDescent="0.25">
      <c r="B145">
        <v>134</v>
      </c>
      <c r="C145" s="15">
        <f t="shared" si="21"/>
        <v>44600.670755371939</v>
      </c>
      <c r="D145" s="54">
        <f t="shared" si="19"/>
        <v>1172.2799326170091</v>
      </c>
      <c r="E145" s="15">
        <f t="shared" si="20"/>
        <v>408.83948192424276</v>
      </c>
      <c r="F145" s="54">
        <f t="shared" si="16"/>
        <v>266.24429314203826</v>
      </c>
      <c r="G145" s="15">
        <f t="shared" si="17"/>
        <v>763.44045069276626</v>
      </c>
      <c r="H145" s="15">
        <f t="shared" si="18"/>
        <v>1029.6847438348045</v>
      </c>
      <c r="I145" s="13">
        <v>11</v>
      </c>
      <c r="L145" s="15">
        <f t="shared" si="22"/>
        <v>97783.281984553891</v>
      </c>
      <c r="M145" s="15">
        <f t="shared" si="23"/>
        <v>64485.925523525671</v>
      </c>
    </row>
    <row r="146" spans="2:13" x14ac:dyDescent="0.25">
      <c r="B146">
        <v>135</v>
      </c>
      <c r="C146" s="15">
        <f t="shared" si="21"/>
        <v>43837.230304679171</v>
      </c>
      <c r="D146" s="54">
        <f t="shared" si="19"/>
        <v>1172.2799326170091</v>
      </c>
      <c r="E146" s="15">
        <f t="shared" si="20"/>
        <v>401.84127779289241</v>
      </c>
      <c r="F146" s="54">
        <f t="shared" si="16"/>
        <v>261.55549637403357</v>
      </c>
      <c r="G146" s="15">
        <f t="shared" si="17"/>
        <v>770.43865482411661</v>
      </c>
      <c r="H146" s="15">
        <f t="shared" si="18"/>
        <v>1031.9941511981501</v>
      </c>
      <c r="I146" s="13">
        <v>11</v>
      </c>
      <c r="L146" s="15">
        <f t="shared" si="22"/>
        <v>98185.12326234678</v>
      </c>
      <c r="M146" s="15">
        <f t="shared" si="23"/>
        <v>64747.481019899707</v>
      </c>
    </row>
    <row r="147" spans="2:13" x14ac:dyDescent="0.25">
      <c r="B147">
        <v>136</v>
      </c>
      <c r="C147" s="15">
        <f t="shared" si="21"/>
        <v>43066.791649855055</v>
      </c>
      <c r="D147" s="54">
        <f t="shared" si="19"/>
        <v>1172.2799326170091</v>
      </c>
      <c r="E147" s="15">
        <f t="shared" si="20"/>
        <v>394.77892345700468</v>
      </c>
      <c r="F147" s="54">
        <f t="shared" si="16"/>
        <v>256.82371896898877</v>
      </c>
      <c r="G147" s="15">
        <f t="shared" si="17"/>
        <v>777.5010091600044</v>
      </c>
      <c r="H147" s="15">
        <f t="shared" si="18"/>
        <v>1034.3247281289932</v>
      </c>
      <c r="I147" s="13">
        <v>11</v>
      </c>
      <c r="L147" s="15">
        <f t="shared" si="22"/>
        <v>98579.902185803789</v>
      </c>
      <c r="M147" s="15">
        <f t="shared" si="23"/>
        <v>65004.304738868697</v>
      </c>
    </row>
    <row r="148" spans="2:13" x14ac:dyDescent="0.25">
      <c r="B148">
        <v>137</v>
      </c>
      <c r="C148" s="15">
        <f t="shared" si="21"/>
        <v>42289.29064069505</v>
      </c>
      <c r="D148" s="54">
        <f t="shared" si="19"/>
        <v>1172.2799326170091</v>
      </c>
      <c r="E148" s="15">
        <f t="shared" si="20"/>
        <v>387.65183087303797</v>
      </c>
      <c r="F148" s="54">
        <f t="shared" si="16"/>
        <v>252.04856693773104</v>
      </c>
      <c r="G148" s="15">
        <f t="shared" si="17"/>
        <v>784.62810174397111</v>
      </c>
      <c r="H148" s="15">
        <f t="shared" si="18"/>
        <v>1036.6766686817023</v>
      </c>
      <c r="I148" s="13">
        <v>11</v>
      </c>
      <c r="L148" s="15">
        <f t="shared" si="22"/>
        <v>98967.554016676833</v>
      </c>
      <c r="M148" s="15">
        <f t="shared" si="23"/>
        <v>65256.353305806428</v>
      </c>
    </row>
    <row r="149" spans="2:13" x14ac:dyDescent="0.25">
      <c r="B149">
        <v>138</v>
      </c>
      <c r="C149" s="15">
        <f t="shared" si="21"/>
        <v>41504.662538951081</v>
      </c>
      <c r="D149" s="54">
        <f t="shared" si="19"/>
        <v>1172.2799326170091</v>
      </c>
      <c r="E149" s="15">
        <f t="shared" si="20"/>
        <v>380.45940660705156</v>
      </c>
      <c r="F149" s="54">
        <f t="shared" si="16"/>
        <v>247.22964267952017</v>
      </c>
      <c r="G149" s="15">
        <f t="shared" si="17"/>
        <v>791.82052600995758</v>
      </c>
      <c r="H149" s="15">
        <f t="shared" si="18"/>
        <v>1039.0501686894777</v>
      </c>
      <c r="I149" s="13">
        <v>11</v>
      </c>
      <c r="L149" s="15">
        <f t="shared" si="22"/>
        <v>99348.01342328389</v>
      </c>
      <c r="M149" s="15">
        <f t="shared" si="23"/>
        <v>65503.58294848595</v>
      </c>
    </row>
    <row r="150" spans="2:13" x14ac:dyDescent="0.25">
      <c r="B150">
        <v>139</v>
      </c>
      <c r="C150" s="15">
        <f t="shared" si="21"/>
        <v>40712.842012941124</v>
      </c>
      <c r="D150" s="54">
        <f t="shared" si="19"/>
        <v>1172.2799326170091</v>
      </c>
      <c r="E150" s="15">
        <f t="shared" si="20"/>
        <v>373.20105178529366</v>
      </c>
      <c r="F150" s="54">
        <f t="shared" si="16"/>
        <v>242.36654494894239</v>
      </c>
      <c r="G150" s="15">
        <f t="shared" si="17"/>
        <v>799.07888083171542</v>
      </c>
      <c r="H150" s="15">
        <f t="shared" si="18"/>
        <v>1041.4454257806578</v>
      </c>
      <c r="I150" s="13">
        <v>11</v>
      </c>
      <c r="L150" s="15">
        <f t="shared" si="22"/>
        <v>99721.21447506918</v>
      </c>
      <c r="M150" s="15">
        <f t="shared" si="23"/>
        <v>65745.949493434891</v>
      </c>
    </row>
    <row r="151" spans="2:13" x14ac:dyDescent="0.25">
      <c r="B151">
        <v>140</v>
      </c>
      <c r="C151" s="15">
        <f t="shared" si="21"/>
        <v>39913.763132109409</v>
      </c>
      <c r="D151" s="54">
        <f t="shared" si="19"/>
        <v>1172.2799326170091</v>
      </c>
      <c r="E151" s="15">
        <f t="shared" si="20"/>
        <v>365.87616204433624</v>
      </c>
      <c r="F151" s="54">
        <f t="shared" si="16"/>
        <v>237.4588688225009</v>
      </c>
      <c r="G151" s="15">
        <f t="shared" si="17"/>
        <v>806.40377057267278</v>
      </c>
      <c r="H151" s="15">
        <f t="shared" si="18"/>
        <v>1043.8626393951736</v>
      </c>
      <c r="I151" s="13">
        <v>11</v>
      </c>
      <c r="L151" s="15">
        <f t="shared" si="22"/>
        <v>100087.09063711352</v>
      </c>
      <c r="M151" s="15">
        <f t="shared" si="23"/>
        <v>65983.408362257396</v>
      </c>
    </row>
    <row r="152" spans="2:13" x14ac:dyDescent="0.25">
      <c r="B152">
        <v>141</v>
      </c>
      <c r="C152" s="15">
        <f t="shared" si="21"/>
        <v>39107.359361536735</v>
      </c>
      <c r="D152" s="54">
        <f t="shared" si="19"/>
        <v>1172.2799326170091</v>
      </c>
      <c r="E152" s="15">
        <f t="shared" si="20"/>
        <v>358.48412748075339</v>
      </c>
      <c r="F152" s="54">
        <f t="shared" si="16"/>
        <v>232.50620566490039</v>
      </c>
      <c r="G152" s="15">
        <f t="shared" si="17"/>
        <v>813.79580513625569</v>
      </c>
      <c r="H152" s="15">
        <f t="shared" si="18"/>
        <v>1046.302010801156</v>
      </c>
      <c r="I152" s="13">
        <v>11</v>
      </c>
      <c r="L152" s="15">
        <f t="shared" si="22"/>
        <v>100445.57476459428</v>
      </c>
      <c r="M152" s="15">
        <f t="shared" si="23"/>
        <v>66215.9145679223</v>
      </c>
    </row>
    <row r="153" spans="2:13" x14ac:dyDescent="0.25">
      <c r="B153">
        <v>142</v>
      </c>
      <c r="C153" s="15">
        <f t="shared" si="21"/>
        <v>38293.563556400477</v>
      </c>
      <c r="D153" s="54">
        <f t="shared" si="19"/>
        <v>1172.2799326170091</v>
      </c>
      <c r="E153" s="15">
        <f t="shared" si="20"/>
        <v>351.02433260033769</v>
      </c>
      <c r="F153" s="54">
        <f t="shared" si="16"/>
        <v>227.50814309502186</v>
      </c>
      <c r="G153" s="15">
        <f t="shared" si="17"/>
        <v>821.25560001667145</v>
      </c>
      <c r="H153" s="15">
        <f t="shared" si="18"/>
        <v>1048.7637431116932</v>
      </c>
      <c r="I153" s="13">
        <v>11</v>
      </c>
      <c r="L153" s="15">
        <f t="shared" si="22"/>
        <v>100796.59909719462</v>
      </c>
      <c r="M153" s="15">
        <f t="shared" si="23"/>
        <v>66443.422711017323</v>
      </c>
    </row>
    <row r="154" spans="2:13" x14ac:dyDescent="0.25">
      <c r="B154">
        <v>143</v>
      </c>
      <c r="C154" s="15">
        <f t="shared" si="21"/>
        <v>37472.307956383804</v>
      </c>
      <c r="D154" s="54">
        <f t="shared" si="19"/>
        <v>1172.2799326170091</v>
      </c>
      <c r="E154" s="15">
        <f t="shared" si="20"/>
        <v>343.49615626685153</v>
      </c>
      <c r="F154" s="54">
        <f t="shared" si="16"/>
        <v>222.46426495158616</v>
      </c>
      <c r="G154" s="15">
        <f t="shared" si="17"/>
        <v>828.7837763501575</v>
      </c>
      <c r="H154" s="15">
        <f t="shared" si="18"/>
        <v>1051.2480413017436</v>
      </c>
      <c r="I154" s="13">
        <v>11</v>
      </c>
      <c r="L154" s="15">
        <f t="shared" si="22"/>
        <v>101140.09525346146</v>
      </c>
      <c r="M154" s="15">
        <f t="shared" si="23"/>
        <v>66665.886975968911</v>
      </c>
    </row>
    <row r="155" spans="2:13" x14ac:dyDescent="0.25">
      <c r="B155">
        <v>144</v>
      </c>
      <c r="C155" s="15">
        <f t="shared" si="21"/>
        <v>36643.524180033644</v>
      </c>
      <c r="D155" s="54">
        <f t="shared" si="19"/>
        <v>1172.2799326170091</v>
      </c>
      <c r="E155" s="15">
        <f t="shared" si="20"/>
        <v>335.8989716503084</v>
      </c>
      <c r="F155" s="54">
        <f t="shared" si="16"/>
        <v>217.37415125850225</v>
      </c>
      <c r="G155" s="15">
        <f t="shared" si="17"/>
        <v>836.38096096670074</v>
      </c>
      <c r="H155" s="15">
        <f t="shared" si="18"/>
        <v>1053.755112225203</v>
      </c>
      <c r="I155" s="13">
        <v>11</v>
      </c>
      <c r="L155" s="15">
        <f t="shared" si="22"/>
        <v>101475.99422511178</v>
      </c>
      <c r="M155" s="15">
        <f t="shared" si="23"/>
        <v>66883.261127227408</v>
      </c>
    </row>
    <row r="156" spans="2:13" x14ac:dyDescent="0.25">
      <c r="B156">
        <v>145</v>
      </c>
      <c r="C156" s="15">
        <f t="shared" si="21"/>
        <v>35807.143219066944</v>
      </c>
      <c r="D156" s="54">
        <f t="shared" si="19"/>
        <v>1172.2799326170091</v>
      </c>
      <c r="E156" s="15">
        <f t="shared" si="20"/>
        <v>328.23214617478033</v>
      </c>
      <c r="F156" s="54">
        <f t="shared" si="16"/>
        <v>212.23737818989844</v>
      </c>
      <c r="G156" s="15">
        <f t="shared" si="17"/>
        <v>844.0477864422287</v>
      </c>
      <c r="H156" s="15">
        <f t="shared" si="18"/>
        <v>1056.2851646321271</v>
      </c>
      <c r="I156" s="13">
        <v>11</v>
      </c>
      <c r="L156" s="15">
        <f t="shared" si="22"/>
        <v>101804.22637128655</v>
      </c>
      <c r="M156" s="15">
        <f t="shared" si="23"/>
        <v>67095.498505417301</v>
      </c>
    </row>
    <row r="157" spans="2:13" x14ac:dyDescent="0.25">
      <c r="B157">
        <v>146</v>
      </c>
      <c r="C157" s="15">
        <f t="shared" si="21"/>
        <v>34963.095432624716</v>
      </c>
      <c r="D157" s="54">
        <f t="shared" si="19"/>
        <v>1172.2799326170091</v>
      </c>
      <c r="E157" s="15">
        <f t="shared" si="20"/>
        <v>320.49504146572656</v>
      </c>
      <c r="F157" s="54">
        <f t="shared" si="16"/>
        <v>207.05351803483242</v>
      </c>
      <c r="G157" s="15">
        <f t="shared" si="17"/>
        <v>851.78489115128252</v>
      </c>
      <c r="H157" s="15">
        <f t="shared" si="18"/>
        <v>1058.8384091861149</v>
      </c>
      <c r="I157" s="13">
        <v>11</v>
      </c>
      <c r="L157" s="15">
        <f t="shared" si="22"/>
        <v>102124.72141275227</v>
      </c>
      <c r="M157" s="15">
        <f t="shared" si="23"/>
        <v>67302.552023452139</v>
      </c>
    </row>
    <row r="158" spans="2:13" x14ac:dyDescent="0.25">
      <c r="B158">
        <v>147</v>
      </c>
      <c r="C158" s="15">
        <f t="shared" si="21"/>
        <v>34111.310541473431</v>
      </c>
      <c r="D158" s="54">
        <f t="shared" si="19"/>
        <v>1172.2799326170091</v>
      </c>
      <c r="E158" s="15">
        <f t="shared" si="20"/>
        <v>312.68701329683978</v>
      </c>
      <c r="F158" s="54">
        <f t="shared" si="16"/>
        <v>201.82213916167828</v>
      </c>
      <c r="G158" s="15">
        <f t="shared" si="17"/>
        <v>859.59291932016936</v>
      </c>
      <c r="H158" s="15">
        <f t="shared" si="18"/>
        <v>1061.4150584818476</v>
      </c>
      <c r="I158" s="13">
        <v>11</v>
      </c>
      <c r="L158" s="15">
        <f t="shared" si="22"/>
        <v>102437.40842604912</v>
      </c>
      <c r="M158" s="15">
        <f t="shared" si="23"/>
        <v>67504.374162613822</v>
      </c>
    </row>
    <row r="159" spans="2:13" x14ac:dyDescent="0.25">
      <c r="B159">
        <v>148</v>
      </c>
      <c r="C159" s="15">
        <f t="shared" si="21"/>
        <v>33251.717622153265</v>
      </c>
      <c r="D159" s="54">
        <f t="shared" si="19"/>
        <v>1172.2799326170091</v>
      </c>
      <c r="E159" s="15">
        <f t="shared" si="20"/>
        <v>304.80741153640491</v>
      </c>
      <c r="F159" s="54">
        <f t="shared" si="16"/>
        <v>196.54280598218693</v>
      </c>
      <c r="G159" s="15">
        <f t="shared" si="17"/>
        <v>867.47252108060411</v>
      </c>
      <c r="H159" s="15">
        <f t="shared" si="18"/>
        <v>1064.0153270627911</v>
      </c>
      <c r="I159" s="13">
        <v>11</v>
      </c>
      <c r="L159" s="15">
        <f t="shared" si="22"/>
        <v>102742.21583758552</v>
      </c>
      <c r="M159" s="15">
        <f t="shared" si="23"/>
        <v>67700.916968596008</v>
      </c>
    </row>
    <row r="160" spans="2:13" x14ac:dyDescent="0.25">
      <c r="B160">
        <v>149</v>
      </c>
      <c r="C160" s="15">
        <f t="shared" si="21"/>
        <v>32384.245101072662</v>
      </c>
      <c r="D160" s="54">
        <f t="shared" si="19"/>
        <v>1172.2799326170091</v>
      </c>
      <c r="E160" s="15">
        <f t="shared" si="20"/>
        <v>296.85558009316605</v>
      </c>
      <c r="F160" s="54">
        <f t="shared" si="16"/>
        <v>191.21507891521688</v>
      </c>
      <c r="G160" s="15">
        <f t="shared" si="17"/>
        <v>875.42435252384303</v>
      </c>
      <c r="H160" s="15">
        <f t="shared" si="18"/>
        <v>1066.63943143906</v>
      </c>
      <c r="I160" s="13">
        <v>11</v>
      </c>
      <c r="L160" s="15">
        <f t="shared" si="22"/>
        <v>103039.07141767869</v>
      </c>
      <c r="M160" s="15">
        <f t="shared" si="23"/>
        <v>67892.13204751123</v>
      </c>
    </row>
    <row r="161" spans="2:13" x14ac:dyDescent="0.25">
      <c r="B161">
        <v>150</v>
      </c>
      <c r="C161" s="15">
        <f t="shared" si="21"/>
        <v>31508.82074854882</v>
      </c>
      <c r="D161" s="54">
        <f t="shared" si="19"/>
        <v>1172.2799326170091</v>
      </c>
      <c r="E161" s="15">
        <f t="shared" si="20"/>
        <v>288.8308568616975</v>
      </c>
      <c r="F161" s="54">
        <f t="shared" si="16"/>
        <v>185.83851435013295</v>
      </c>
      <c r="G161" s="15">
        <f t="shared" si="17"/>
        <v>883.44907575531158</v>
      </c>
      <c r="H161" s="15">
        <f t="shared" si="18"/>
        <v>1069.2875901054445</v>
      </c>
      <c r="I161" s="13">
        <v>11</v>
      </c>
      <c r="L161" s="15">
        <f t="shared" si="22"/>
        <v>103327.90227454038</v>
      </c>
      <c r="M161" s="15">
        <f t="shared" si="23"/>
        <v>68077.970561861366</v>
      </c>
    </row>
    <row r="162" spans="2:13" x14ac:dyDescent="0.25">
      <c r="B162">
        <v>151</v>
      </c>
      <c r="C162" s="15">
        <f t="shared" si="21"/>
        <v>30625.37167279351</v>
      </c>
      <c r="D162" s="54">
        <f t="shared" si="19"/>
        <v>1172.2799326170091</v>
      </c>
      <c r="E162" s="15">
        <f t="shared" si="20"/>
        <v>280.73257366727387</v>
      </c>
      <c r="F162" s="54">
        <f t="shared" si="16"/>
        <v>180.41266460986913</v>
      </c>
      <c r="G162" s="15">
        <f t="shared" si="17"/>
        <v>891.54735894973521</v>
      </c>
      <c r="H162" s="15">
        <f t="shared" si="18"/>
        <v>1071.9600235596045</v>
      </c>
      <c r="I162" s="13">
        <v>11</v>
      </c>
      <c r="L162" s="15">
        <f t="shared" si="22"/>
        <v>103608.63484820766</v>
      </c>
      <c r="M162" s="15">
        <f t="shared" si="23"/>
        <v>68258.38322647124</v>
      </c>
    </row>
    <row r="163" spans="2:13" x14ac:dyDescent="0.25">
      <c r="B163">
        <v>152</v>
      </c>
      <c r="C163" s="15">
        <f t="shared" si="21"/>
        <v>29733.824313843776</v>
      </c>
      <c r="D163" s="54">
        <f t="shared" si="19"/>
        <v>1172.2799326170091</v>
      </c>
      <c r="E163" s="15">
        <f t="shared" si="20"/>
        <v>272.56005621023462</v>
      </c>
      <c r="F163" s="54">
        <f t="shared" si="16"/>
        <v>174.93707791365284</v>
      </c>
      <c r="G163" s="15">
        <f t="shared" si="17"/>
        <v>899.71987640677446</v>
      </c>
      <c r="H163" s="15">
        <f t="shared" si="18"/>
        <v>1074.6569543204273</v>
      </c>
      <c r="I163" s="13">
        <v>11</v>
      </c>
      <c r="L163" s="15">
        <f t="shared" si="22"/>
        <v>103881.19490441789</v>
      </c>
      <c r="M163" s="15">
        <f t="shared" si="23"/>
        <v>68433.320304384892</v>
      </c>
    </row>
    <row r="164" spans="2:13" x14ac:dyDescent="0.25">
      <c r="B164">
        <v>153</v>
      </c>
      <c r="C164" s="15">
        <f t="shared" si="21"/>
        <v>28834.104437436999</v>
      </c>
      <c r="D164" s="54">
        <f t="shared" si="19"/>
        <v>1172.2799326170091</v>
      </c>
      <c r="E164" s="15">
        <f t="shared" si="20"/>
        <v>264.31262400983917</v>
      </c>
      <c r="F164" s="54">
        <f t="shared" si="16"/>
        <v>169.41129833938788</v>
      </c>
      <c r="G164" s="15">
        <f t="shared" si="17"/>
        <v>907.96730860716991</v>
      </c>
      <c r="H164" s="15">
        <f t="shared" si="18"/>
        <v>1077.3786069465577</v>
      </c>
      <c r="I164" s="13">
        <v>11</v>
      </c>
      <c r="L164" s="15">
        <f t="shared" si="22"/>
        <v>104145.50752842773</v>
      </c>
      <c r="M164" s="15">
        <f t="shared" si="23"/>
        <v>68602.731602724278</v>
      </c>
    </row>
    <row r="165" spans="2:13" x14ac:dyDescent="0.25">
      <c r="B165">
        <v>154</v>
      </c>
      <c r="C165" s="15">
        <f t="shared" si="21"/>
        <v>27926.137128829829</v>
      </c>
      <c r="D165" s="54">
        <f t="shared" si="19"/>
        <v>1172.2799326170091</v>
      </c>
      <c r="E165" s="15">
        <f t="shared" si="20"/>
        <v>255.98959034760676</v>
      </c>
      <c r="F165" s="54">
        <f t="shared" si="16"/>
        <v>163.83486578569216</v>
      </c>
      <c r="G165" s="15">
        <f t="shared" si="17"/>
        <v>916.29034226940234</v>
      </c>
      <c r="H165" s="15">
        <f t="shared" si="18"/>
        <v>1080.1252080550944</v>
      </c>
      <c r="I165" s="13">
        <v>11</v>
      </c>
      <c r="L165" s="15">
        <f t="shared" si="22"/>
        <v>104401.49711877534</v>
      </c>
      <c r="M165" s="15">
        <f t="shared" si="23"/>
        <v>68766.566468509976</v>
      </c>
    </row>
    <row r="166" spans="2:13" x14ac:dyDescent="0.25">
      <c r="B166">
        <v>155</v>
      </c>
      <c r="C166" s="15">
        <f t="shared" si="21"/>
        <v>27009.846786560425</v>
      </c>
      <c r="D166" s="54">
        <f t="shared" si="19"/>
        <v>1172.2799326170091</v>
      </c>
      <c r="E166" s="15">
        <f t="shared" si="20"/>
        <v>247.59026221013724</v>
      </c>
      <c r="F166" s="54">
        <f t="shared" si="16"/>
        <v>158.20731593358758</v>
      </c>
      <c r="G166" s="15">
        <f t="shared" si="17"/>
        <v>924.68967040687187</v>
      </c>
      <c r="H166" s="15">
        <f t="shared" si="18"/>
        <v>1082.8969863404595</v>
      </c>
      <c r="I166" s="13">
        <v>11</v>
      </c>
      <c r="L166" s="15">
        <f t="shared" si="22"/>
        <v>104649.08738098548</v>
      </c>
      <c r="M166" s="15">
        <f t="shared" si="23"/>
        <v>68924.773784443561</v>
      </c>
    </row>
    <row r="167" spans="2:13" x14ac:dyDescent="0.25">
      <c r="B167">
        <v>156</v>
      </c>
      <c r="C167" s="15">
        <f t="shared" si="21"/>
        <v>26085.157116153554</v>
      </c>
      <c r="D167" s="54">
        <f t="shared" si="19"/>
        <v>1172.2799326170091</v>
      </c>
      <c r="E167" s="15">
        <f t="shared" si="20"/>
        <v>239.11394023140758</v>
      </c>
      <c r="F167" s="54">
        <f t="shared" si="16"/>
        <v>152.52818020783872</v>
      </c>
      <c r="G167" s="15">
        <f t="shared" si="17"/>
        <v>933.1659923856015</v>
      </c>
      <c r="H167" s="15">
        <f t="shared" si="18"/>
        <v>1085.6941725934403</v>
      </c>
      <c r="I167" s="13">
        <v>11</v>
      </c>
      <c r="L167" s="15">
        <f t="shared" si="22"/>
        <v>104888.2013212169</v>
      </c>
      <c r="M167" s="15">
        <f t="shared" si="23"/>
        <v>69077.3019646514</v>
      </c>
    </row>
    <row r="168" spans="2:13" x14ac:dyDescent="0.25">
      <c r="B168">
        <v>157</v>
      </c>
      <c r="C168" s="15">
        <f t="shared" si="21"/>
        <v>25151.991123767952</v>
      </c>
      <c r="D168" s="54">
        <f t="shared" si="19"/>
        <v>1172.2799326170091</v>
      </c>
      <c r="E168" s="15">
        <f t="shared" si="20"/>
        <v>230.55991863453957</v>
      </c>
      <c r="F168" s="54">
        <f t="shared" si="16"/>
        <v>146.79698573793715</v>
      </c>
      <c r="G168" s="15">
        <f t="shared" si="17"/>
        <v>941.72001398246948</v>
      </c>
      <c r="H168" s="15">
        <f t="shared" si="18"/>
        <v>1088.5169997204066</v>
      </c>
      <c r="I168" s="13">
        <v>11</v>
      </c>
      <c r="L168" s="15">
        <f t="shared" si="22"/>
        <v>105118.76123985143</v>
      </c>
      <c r="M168" s="15">
        <f t="shared" si="23"/>
        <v>69224.098950389336</v>
      </c>
    </row>
    <row r="169" spans="2:13" x14ac:dyDescent="0.25">
      <c r="B169">
        <v>158</v>
      </c>
      <c r="C169" s="15">
        <f t="shared" si="21"/>
        <v>24210.271109785481</v>
      </c>
      <c r="D169" s="54">
        <f t="shared" si="19"/>
        <v>1172.2799326170091</v>
      </c>
      <c r="E169" s="15">
        <f t="shared" si="20"/>
        <v>221.92748517303357</v>
      </c>
      <c r="F169" s="54">
        <f t="shared" si="16"/>
        <v>141.01325531872814</v>
      </c>
      <c r="G169" s="15">
        <f t="shared" si="17"/>
        <v>950.35244744397551</v>
      </c>
      <c r="H169" s="15">
        <f t="shared" si="18"/>
        <v>1091.3657027627037</v>
      </c>
      <c r="I169" s="13">
        <v>11</v>
      </c>
      <c r="L169" s="15">
        <f t="shared" si="22"/>
        <v>105340.68872502446</v>
      </c>
      <c r="M169" s="15">
        <f t="shared" si="23"/>
        <v>69365.112205708065</v>
      </c>
    </row>
    <row r="170" spans="2:13" x14ac:dyDescent="0.25">
      <c r="B170">
        <v>159</v>
      </c>
      <c r="C170" s="15">
        <f t="shared" si="21"/>
        <v>23259.918662341504</v>
      </c>
      <c r="D170" s="54">
        <f t="shared" si="19"/>
        <v>1172.2799326170091</v>
      </c>
      <c r="E170" s="15">
        <f t="shared" si="20"/>
        <v>213.21592107146378</v>
      </c>
      <c r="F170" s="54">
        <f t="shared" si="16"/>
        <v>135.17650737067638</v>
      </c>
      <c r="G170" s="15">
        <f t="shared" si="17"/>
        <v>959.06401154554533</v>
      </c>
      <c r="H170" s="15">
        <f t="shared" si="18"/>
        <v>1094.2405189162216</v>
      </c>
      <c r="I170" s="13">
        <v>11</v>
      </c>
      <c r="L170" s="15">
        <f t="shared" si="22"/>
        <v>105553.90464609592</v>
      </c>
      <c r="M170" s="15">
        <f t="shared" si="23"/>
        <v>69500.288713078742</v>
      </c>
    </row>
    <row r="171" spans="2:13" x14ac:dyDescent="0.25">
      <c r="B171">
        <v>160</v>
      </c>
      <c r="C171" s="15">
        <f t="shared" si="21"/>
        <v>22300.854650795958</v>
      </c>
      <c r="D171" s="54">
        <f t="shared" si="19"/>
        <v>1172.2799326170091</v>
      </c>
      <c r="E171" s="15">
        <f t="shared" si="20"/>
        <v>204.42450096562962</v>
      </c>
      <c r="F171" s="54">
        <f t="shared" si="16"/>
        <v>129.2862558997675</v>
      </c>
      <c r="G171" s="15">
        <f t="shared" si="17"/>
        <v>967.85543165137949</v>
      </c>
      <c r="H171" s="15">
        <f t="shared" si="18"/>
        <v>1097.141687551147</v>
      </c>
      <c r="I171" s="13">
        <v>11</v>
      </c>
      <c r="L171" s="15">
        <f t="shared" si="22"/>
        <v>105758.32914706155</v>
      </c>
      <c r="M171" s="15">
        <f t="shared" si="23"/>
        <v>69629.574968978515</v>
      </c>
    </row>
    <row r="172" spans="2:13" x14ac:dyDescent="0.25">
      <c r="B172">
        <v>161</v>
      </c>
      <c r="C172" s="15">
        <f t="shared" si="21"/>
        <v>21332.999219144578</v>
      </c>
      <c r="D172" s="54">
        <f t="shared" si="19"/>
        <v>1172.2799326170091</v>
      </c>
      <c r="E172" s="15">
        <f t="shared" si="20"/>
        <v>195.55249284215864</v>
      </c>
      <c r="F172" s="54">
        <f t="shared" si="16"/>
        <v>123.34201045704195</v>
      </c>
      <c r="G172" s="15">
        <f t="shared" si="17"/>
        <v>976.72743977485038</v>
      </c>
      <c r="H172" s="15">
        <f t="shared" si="18"/>
        <v>1100.0694502318922</v>
      </c>
      <c r="I172" s="13">
        <v>11</v>
      </c>
      <c r="L172" s="15">
        <f t="shared" si="22"/>
        <v>105953.88163990372</v>
      </c>
      <c r="M172" s="15">
        <f t="shared" si="23"/>
        <v>69752.916979435555</v>
      </c>
    </row>
    <row r="173" spans="2:13" x14ac:dyDescent="0.25">
      <c r="B173">
        <v>162</v>
      </c>
      <c r="C173" s="15">
        <f t="shared" si="21"/>
        <v>20356.271779369727</v>
      </c>
      <c r="D173" s="54">
        <f t="shared" si="19"/>
        <v>1172.2799326170091</v>
      </c>
      <c r="E173" s="15">
        <f t="shared" si="20"/>
        <v>186.59915797755582</v>
      </c>
      <c r="F173" s="54">
        <f t="shared" si="16"/>
        <v>117.34327609775805</v>
      </c>
      <c r="G173" s="15">
        <f t="shared" si="17"/>
        <v>985.68077463945326</v>
      </c>
      <c r="H173" s="15">
        <f t="shared" si="18"/>
        <v>1103.0240507372114</v>
      </c>
      <c r="I173" s="13">
        <v>11</v>
      </c>
      <c r="L173" s="15">
        <f t="shared" si="22"/>
        <v>106140.48079788128</v>
      </c>
      <c r="M173" s="15">
        <f t="shared" si="23"/>
        <v>69870.260255533314</v>
      </c>
    </row>
    <row r="174" spans="2:13" x14ac:dyDescent="0.25">
      <c r="B174">
        <v>163</v>
      </c>
      <c r="C174" s="15">
        <f t="shared" si="21"/>
        <v>19370.591004730275</v>
      </c>
      <c r="D174" s="54">
        <f t="shared" si="19"/>
        <v>1172.2799326170091</v>
      </c>
      <c r="E174" s="15">
        <f t="shared" si="20"/>
        <v>177.5637508766942</v>
      </c>
      <c r="F174" s="54">
        <f t="shared" si="16"/>
        <v>111.28955334018077</v>
      </c>
      <c r="G174" s="15">
        <f t="shared" si="17"/>
        <v>994.71618174031482</v>
      </c>
      <c r="H174" s="15">
        <f t="shared" si="18"/>
        <v>1106.0057350804957</v>
      </c>
      <c r="I174" s="13">
        <v>11</v>
      </c>
      <c r="L174" s="15">
        <f t="shared" si="22"/>
        <v>106318.04454875797</v>
      </c>
      <c r="M174" s="15">
        <f t="shared" si="23"/>
        <v>69981.549808873489</v>
      </c>
    </row>
    <row r="175" spans="2:13" x14ac:dyDescent="0.25">
      <c r="B175">
        <v>164</v>
      </c>
      <c r="C175" s="15">
        <f t="shared" si="21"/>
        <v>18375.874822989961</v>
      </c>
      <c r="D175" s="54">
        <f t="shared" si="19"/>
        <v>1172.2799326170091</v>
      </c>
      <c r="E175" s="15">
        <f t="shared" si="20"/>
        <v>168.44551921074131</v>
      </c>
      <c r="F175" s="54">
        <f t="shared" si="16"/>
        <v>105.18033812399233</v>
      </c>
      <c r="G175" s="15">
        <f t="shared" si="17"/>
        <v>1003.8344134062678</v>
      </c>
      <c r="H175" s="15">
        <f t="shared" si="18"/>
        <v>1109.0147515302601</v>
      </c>
      <c r="I175" s="13">
        <v>11</v>
      </c>
      <c r="L175" s="15">
        <f t="shared" si="22"/>
        <v>106486.49006796871</v>
      </c>
      <c r="M175" s="15">
        <f t="shared" si="23"/>
        <v>70086.730146997477</v>
      </c>
    </row>
    <row r="176" spans="2:13" x14ac:dyDescent="0.25">
      <c r="B176">
        <v>165</v>
      </c>
      <c r="C176" s="15">
        <f t="shared" si="21"/>
        <v>17372.040409583693</v>
      </c>
      <c r="D176" s="54">
        <f t="shared" si="19"/>
        <v>1172.2799326170091</v>
      </c>
      <c r="E176" s="15">
        <f t="shared" si="20"/>
        <v>159.24370375451718</v>
      </c>
      <c r="F176" s="54">
        <f t="shared" si="16"/>
        <v>99.015121768322174</v>
      </c>
      <c r="G176" s="15">
        <f t="shared" si="17"/>
        <v>1013.036228862492</v>
      </c>
      <c r="H176" s="15">
        <f t="shared" si="18"/>
        <v>1112.0513506308141</v>
      </c>
      <c r="I176" s="13">
        <v>11</v>
      </c>
      <c r="L176" s="15">
        <f t="shared" si="22"/>
        <v>106645.73377172323</v>
      </c>
      <c r="M176" s="15">
        <f t="shared" si="23"/>
        <v>70185.745268765793</v>
      </c>
    </row>
    <row r="177" spans="2:13" x14ac:dyDescent="0.25">
      <c r="B177">
        <v>166</v>
      </c>
      <c r="C177" s="15">
        <f t="shared" si="21"/>
        <v>16359.0041807212</v>
      </c>
      <c r="D177" s="54">
        <f t="shared" si="19"/>
        <v>1172.2799326170091</v>
      </c>
      <c r="E177" s="15">
        <f t="shared" si="20"/>
        <v>149.95753832327767</v>
      </c>
      <c r="F177" s="54">
        <f t="shared" si="16"/>
        <v>92.793390929391691</v>
      </c>
      <c r="G177" s="15">
        <f t="shared" si="17"/>
        <v>1022.3223942937313</v>
      </c>
      <c r="H177" s="15">
        <f t="shared" si="18"/>
        <v>1115.1157852231231</v>
      </c>
      <c r="I177" s="13">
        <v>11</v>
      </c>
      <c r="L177" s="15">
        <f t="shared" si="22"/>
        <v>106795.6913100465</v>
      </c>
      <c r="M177" s="15">
        <f t="shared" si="23"/>
        <v>70278.538659695187</v>
      </c>
    </row>
    <row r="178" spans="2:13" x14ac:dyDescent="0.25">
      <c r="B178">
        <v>167</v>
      </c>
      <c r="C178" s="15">
        <f t="shared" si="21"/>
        <v>15336.681786427469</v>
      </c>
      <c r="D178" s="54">
        <f t="shared" si="19"/>
        <v>1172.2799326170091</v>
      </c>
      <c r="E178" s="15">
        <f t="shared" si="20"/>
        <v>140.58624970891847</v>
      </c>
      <c r="F178" s="54">
        <f t="shared" si="16"/>
        <v>86.514627557771036</v>
      </c>
      <c r="G178" s="15">
        <f t="shared" si="17"/>
        <v>1031.6936829080905</v>
      </c>
      <c r="H178" s="15">
        <f t="shared" si="18"/>
        <v>1118.2083104658616</v>
      </c>
      <c r="I178" s="13">
        <v>11</v>
      </c>
      <c r="L178" s="15">
        <f t="shared" si="22"/>
        <v>106936.27755975543</v>
      </c>
      <c r="M178" s="15">
        <f t="shared" si="23"/>
        <v>70365.053287252958</v>
      </c>
    </row>
    <row r="179" spans="2:13" x14ac:dyDescent="0.25">
      <c r="B179">
        <v>168</v>
      </c>
      <c r="C179" s="15">
        <f t="shared" si="21"/>
        <v>14304.988103519379</v>
      </c>
      <c r="D179" s="54">
        <f t="shared" si="19"/>
        <v>1172.2799326170091</v>
      </c>
      <c r="E179" s="15">
        <f t="shared" si="20"/>
        <v>131.12905761559432</v>
      </c>
      <c r="F179" s="54">
        <f t="shared" si="16"/>
        <v>80.178308855243856</v>
      </c>
      <c r="G179" s="15">
        <f t="shared" si="17"/>
        <v>1041.1508750014148</v>
      </c>
      <c r="H179" s="15">
        <f t="shared" si="18"/>
        <v>1121.3291838566586</v>
      </c>
      <c r="I179" s="13">
        <v>11</v>
      </c>
      <c r="L179" s="15">
        <f t="shared" si="22"/>
        <v>107067.40661737102</v>
      </c>
      <c r="M179" s="15">
        <f t="shared" si="23"/>
        <v>70445.231596108206</v>
      </c>
    </row>
    <row r="180" spans="2:13" x14ac:dyDescent="0.25">
      <c r="B180">
        <v>169</v>
      </c>
      <c r="C180" s="15">
        <f t="shared" si="21"/>
        <v>13263.837228517965</v>
      </c>
      <c r="D180" s="54">
        <f t="shared" si="19"/>
        <v>1172.2799326170091</v>
      </c>
      <c r="E180" s="15">
        <f t="shared" si="20"/>
        <v>121.58517459474801</v>
      </c>
      <c r="F180" s="54">
        <f t="shared" si="16"/>
        <v>73.783907231276828</v>
      </c>
      <c r="G180" s="15">
        <f t="shared" si="17"/>
        <v>1050.6947580222611</v>
      </c>
      <c r="H180" s="15">
        <f t="shared" si="18"/>
        <v>1124.4786652535379</v>
      </c>
      <c r="I180" s="13">
        <v>11</v>
      </c>
      <c r="L180" s="15">
        <f t="shared" si="22"/>
        <v>107188.99179196576</v>
      </c>
      <c r="M180" s="15">
        <f t="shared" si="23"/>
        <v>70519.015503339484</v>
      </c>
    </row>
    <row r="181" spans="2:13" x14ac:dyDescent="0.25">
      <c r="B181">
        <v>170</v>
      </c>
      <c r="C181" s="15">
        <f t="shared" si="21"/>
        <v>12213.142470495704</v>
      </c>
      <c r="D181" s="54">
        <f t="shared" si="19"/>
        <v>1172.2799326170091</v>
      </c>
      <c r="E181" s="15">
        <f t="shared" si="20"/>
        <v>111.95380597954396</v>
      </c>
      <c r="F181" s="54">
        <f t="shared" si="16"/>
        <v>67.330890259090111</v>
      </c>
      <c r="G181" s="15">
        <f t="shared" si="17"/>
        <v>1060.3261266374652</v>
      </c>
      <c r="H181" s="15">
        <f t="shared" si="18"/>
        <v>1127.6570168965554</v>
      </c>
      <c r="I181" s="13">
        <v>11</v>
      </c>
      <c r="L181" s="15">
        <f t="shared" si="22"/>
        <v>107300.94559794531</v>
      </c>
      <c r="M181" s="15">
        <f t="shared" si="23"/>
        <v>70586.346393598578</v>
      </c>
    </row>
    <row r="182" spans="2:13" x14ac:dyDescent="0.25">
      <c r="B182">
        <v>171</v>
      </c>
      <c r="C182" s="15">
        <f t="shared" si="21"/>
        <v>11152.81634385824</v>
      </c>
      <c r="D182" s="54">
        <f t="shared" si="19"/>
        <v>1172.2799326170091</v>
      </c>
      <c r="E182" s="15">
        <f t="shared" si="20"/>
        <v>102.23414981870053</v>
      </c>
      <c r="F182" s="54">
        <f t="shared" si="16"/>
        <v>60.818720631325021</v>
      </c>
      <c r="G182" s="15">
        <f t="shared" si="17"/>
        <v>1070.0457827983087</v>
      </c>
      <c r="H182" s="15">
        <f t="shared" si="18"/>
        <v>1130.8645034296337</v>
      </c>
      <c r="I182" s="13">
        <v>11</v>
      </c>
      <c r="L182" s="15">
        <f t="shared" si="22"/>
        <v>107403.17974776401</v>
      </c>
      <c r="M182" s="15">
        <f t="shared" si="23"/>
        <v>70647.165114229909</v>
      </c>
    </row>
    <row r="183" spans="2:13" x14ac:dyDescent="0.25">
      <c r="B183">
        <v>172</v>
      </c>
      <c r="C183" s="15">
        <f t="shared" si="21"/>
        <v>10082.770561059931</v>
      </c>
      <c r="D183" s="54">
        <f t="shared" si="19"/>
        <v>1172.2799326170091</v>
      </c>
      <c r="E183" s="15">
        <f t="shared" si="20"/>
        <v>92.425396809716034</v>
      </c>
      <c r="F183" s="54">
        <f t="shared" si="16"/>
        <v>54.246856115305405</v>
      </c>
      <c r="G183" s="15">
        <f t="shared" si="17"/>
        <v>1079.8545358072931</v>
      </c>
      <c r="H183" s="15">
        <f t="shared" si="18"/>
        <v>1134.1013919225986</v>
      </c>
      <c r="I183" s="13">
        <v>11</v>
      </c>
      <c r="L183" s="15">
        <f t="shared" si="22"/>
        <v>107495.60514457372</v>
      </c>
      <c r="M183" s="15">
        <f t="shared" si="23"/>
        <v>70701.411970345216</v>
      </c>
    </row>
    <row r="184" spans="2:13" x14ac:dyDescent="0.25">
      <c r="B184">
        <v>173</v>
      </c>
      <c r="C184" s="15">
        <f t="shared" si="21"/>
        <v>9002.9160252526381</v>
      </c>
      <c r="D184" s="54">
        <f t="shared" si="19"/>
        <v>1172.2799326170091</v>
      </c>
      <c r="E184" s="15">
        <f t="shared" si="20"/>
        <v>82.526730231482517</v>
      </c>
      <c r="F184" s="54">
        <f t="shared" si="16"/>
        <v>47.614749507888945</v>
      </c>
      <c r="G184" s="15">
        <f t="shared" si="17"/>
        <v>1089.7532023855265</v>
      </c>
      <c r="H184" s="15">
        <f t="shared" si="18"/>
        <v>1137.3679518934155</v>
      </c>
      <c r="I184" s="13">
        <v>11</v>
      </c>
      <c r="L184" s="15">
        <f t="shared" si="22"/>
        <v>107578.13187480521</v>
      </c>
      <c r="M184" s="15">
        <f t="shared" si="23"/>
        <v>70749.026719853107</v>
      </c>
    </row>
    <row r="185" spans="2:13" x14ac:dyDescent="0.25">
      <c r="B185">
        <v>174</v>
      </c>
      <c r="C185" s="15">
        <f t="shared" si="21"/>
        <v>7913.1628228671116</v>
      </c>
      <c r="D185" s="54">
        <f t="shared" si="19"/>
        <v>1172.2799326170091</v>
      </c>
      <c r="E185" s="15">
        <f t="shared" si="20"/>
        <v>72.537325876281855</v>
      </c>
      <c r="F185" s="54">
        <f t="shared" si="16"/>
        <v>40.921848589904506</v>
      </c>
      <c r="G185" s="15">
        <f t="shared" si="17"/>
        <v>1099.7426067407273</v>
      </c>
      <c r="H185" s="15">
        <f t="shared" si="18"/>
        <v>1140.6644553306319</v>
      </c>
      <c r="I185" s="13">
        <v>11</v>
      </c>
      <c r="L185" s="15">
        <f t="shared" si="22"/>
        <v>107650.6692006815</v>
      </c>
      <c r="M185" s="15">
        <f t="shared" si="23"/>
        <v>70789.948568443011</v>
      </c>
    </row>
    <row r="186" spans="2:13" x14ac:dyDescent="0.25">
      <c r="B186">
        <v>175</v>
      </c>
      <c r="C186" s="15">
        <f t="shared" si="21"/>
        <v>6813.4202161263838</v>
      </c>
      <c r="D186" s="54">
        <f t="shared" si="19"/>
        <v>1172.2799326170091</v>
      </c>
      <c r="E186" s="15">
        <f t="shared" si="20"/>
        <v>62.456351981158519</v>
      </c>
      <c r="F186" s="54">
        <f t="shared" si="16"/>
        <v>34.167596080171869</v>
      </c>
      <c r="G186" s="15">
        <f t="shared" si="17"/>
        <v>1109.8235806358505</v>
      </c>
      <c r="H186" s="15">
        <f t="shared" si="18"/>
        <v>1143.9911767160224</v>
      </c>
      <c r="I186" s="13">
        <v>11</v>
      </c>
      <c r="L186" s="15">
        <f t="shared" si="22"/>
        <v>107713.12555266266</v>
      </c>
      <c r="M186" s="15">
        <f t="shared" si="23"/>
        <v>70824.116164523177</v>
      </c>
    </row>
    <row r="187" spans="2:13" x14ac:dyDescent="0.25">
      <c r="B187">
        <v>176</v>
      </c>
      <c r="C187" s="15">
        <f t="shared" si="21"/>
        <v>5703.5966354905331</v>
      </c>
      <c r="D187" s="54">
        <f t="shared" si="19"/>
        <v>1172.2799326170091</v>
      </c>
      <c r="E187" s="15">
        <f t="shared" si="20"/>
        <v>52.282969158663221</v>
      </c>
      <c r="F187" s="54">
        <f t="shared" si="16"/>
        <v>27.351429589100022</v>
      </c>
      <c r="G187" s="15">
        <f t="shared" si="17"/>
        <v>1119.9969634583458</v>
      </c>
      <c r="H187" s="15">
        <f t="shared" si="18"/>
        <v>1147.3483930474458</v>
      </c>
      <c r="I187" s="13">
        <v>11</v>
      </c>
      <c r="L187" s="15">
        <f t="shared" si="22"/>
        <v>107765.40852182133</v>
      </c>
      <c r="M187" s="15">
        <f t="shared" si="23"/>
        <v>70851.467594112284</v>
      </c>
    </row>
    <row r="188" spans="2:13" x14ac:dyDescent="0.25">
      <c r="B188">
        <v>177</v>
      </c>
      <c r="C188" s="15">
        <f t="shared" si="21"/>
        <v>4583.5996720321873</v>
      </c>
      <c r="D188" s="54">
        <f t="shared" si="19"/>
        <v>1172.2799326170091</v>
      </c>
      <c r="E188" s="15">
        <f t="shared" si="20"/>
        <v>42.016330326961715</v>
      </c>
      <c r="F188" s="54">
        <f t="shared" si="16"/>
        <v>20.472781571860011</v>
      </c>
      <c r="G188" s="15">
        <f t="shared" si="17"/>
        <v>1130.2636022900474</v>
      </c>
      <c r="H188" s="15">
        <f t="shared" si="18"/>
        <v>1150.7363838619074</v>
      </c>
      <c r="I188" s="13">
        <v>11</v>
      </c>
      <c r="L188" s="15">
        <f t="shared" si="22"/>
        <v>107807.4248521483</v>
      </c>
      <c r="M188" s="15">
        <f t="shared" si="23"/>
        <v>70871.940375684149</v>
      </c>
    </row>
    <row r="189" spans="2:13" x14ac:dyDescent="0.25">
      <c r="B189">
        <v>178</v>
      </c>
      <c r="C189" s="15">
        <f t="shared" si="21"/>
        <v>3453.3360697421399</v>
      </c>
      <c r="D189" s="54">
        <f t="shared" si="19"/>
        <v>1172.2799326170091</v>
      </c>
      <c r="E189" s="15">
        <f t="shared" si="20"/>
        <v>31.655580639302951</v>
      </c>
      <c r="F189" s="54">
        <f t="shared" si="16"/>
        <v>13.531079281128639</v>
      </c>
      <c r="G189" s="15">
        <f t="shared" si="17"/>
        <v>1140.6243519777061</v>
      </c>
      <c r="H189" s="15">
        <f t="shared" si="18"/>
        <v>1154.1554312588346</v>
      </c>
      <c r="I189" s="13">
        <v>11</v>
      </c>
      <c r="L189" s="15">
        <f t="shared" si="22"/>
        <v>107839.0804327876</v>
      </c>
      <c r="M189" s="15">
        <f t="shared" si="23"/>
        <v>70885.471454965271</v>
      </c>
    </row>
    <row r="190" spans="2:13" x14ac:dyDescent="0.25">
      <c r="B190">
        <v>179</v>
      </c>
      <c r="C190" s="15">
        <f t="shared" si="21"/>
        <v>2312.7117177644341</v>
      </c>
      <c r="D190" s="54">
        <f t="shared" si="19"/>
        <v>1172.2799326170091</v>
      </c>
      <c r="E190" s="15">
        <f t="shared" si="20"/>
        <v>21.199857412840647</v>
      </c>
      <c r="F190" s="54">
        <f t="shared" si="16"/>
        <v>6.5257447193988973</v>
      </c>
      <c r="G190" s="15">
        <f t="shared" si="17"/>
        <v>1151.0800752041685</v>
      </c>
      <c r="H190" s="15">
        <f t="shared" si="18"/>
        <v>1157.6058199235674</v>
      </c>
      <c r="I190" s="13">
        <v>11</v>
      </c>
      <c r="L190" s="15">
        <f t="shared" si="22"/>
        <v>107860.28029020043</v>
      </c>
      <c r="M190" s="15">
        <f t="shared" si="23"/>
        <v>70891.997199684673</v>
      </c>
    </row>
    <row r="191" spans="2:13" x14ac:dyDescent="0.25">
      <c r="B191">
        <v>180</v>
      </c>
      <c r="C191" s="15">
        <f t="shared" si="21"/>
        <v>1161.6316425602656</v>
      </c>
      <c r="D191" s="54">
        <f t="shared" si="19"/>
        <v>1172.2799326170091</v>
      </c>
      <c r="E191" s="15">
        <f t="shared" si="20"/>
        <v>10.648290056802434</v>
      </c>
      <c r="F191" s="54">
        <f t="shared" si="16"/>
        <v>-0.54380540914670483</v>
      </c>
      <c r="G191" s="15">
        <f t="shared" si="17"/>
        <v>1161.6316425602067</v>
      </c>
      <c r="H191" s="15">
        <f t="shared" si="18"/>
        <v>1161.0878371510601</v>
      </c>
      <c r="I191" s="13">
        <v>11</v>
      </c>
      <c r="L191" s="15">
        <f t="shared" si="22"/>
        <v>107870.92858025724</v>
      </c>
      <c r="M191" s="15">
        <f t="shared" si="23"/>
        <v>70891.453394275522</v>
      </c>
    </row>
    <row r="192" spans="2:13" x14ac:dyDescent="0.25">
      <c r="B192">
        <v>181</v>
      </c>
      <c r="C192" s="15">
        <f t="shared" si="21"/>
        <v>5.8889781939797103E-11</v>
      </c>
      <c r="D192" s="54" t="str">
        <f t="shared" si="19"/>
        <v>0.00</v>
      </c>
      <c r="E192" s="15">
        <f t="shared" si="20"/>
        <v>5.3982300111480675E-13</v>
      </c>
      <c r="F192" s="54" t="str">
        <f t="shared" si="16"/>
        <v>0.00</v>
      </c>
      <c r="G192" s="15">
        <f t="shared" si="17"/>
        <v>0</v>
      </c>
      <c r="H192" s="15">
        <f t="shared" si="18"/>
        <v>0</v>
      </c>
      <c r="I192" s="13">
        <v>11</v>
      </c>
      <c r="L192" s="15">
        <f t="shared" si="22"/>
        <v>107870.92858025724</v>
      </c>
      <c r="M192" s="15">
        <f t="shared" si="23"/>
        <v>70891.453394275522</v>
      </c>
    </row>
    <row r="193" spans="2:13" x14ac:dyDescent="0.25">
      <c r="B193">
        <v>182</v>
      </c>
      <c r="C193" s="15">
        <f t="shared" si="21"/>
        <v>5.8889781939797103E-11</v>
      </c>
      <c r="D193" s="54" t="str">
        <f t="shared" si="19"/>
        <v>0.00</v>
      </c>
      <c r="E193" s="15">
        <f t="shared" si="20"/>
        <v>5.3982300111480675E-13</v>
      </c>
      <c r="F193" s="54" t="str">
        <f t="shared" si="16"/>
        <v>0.00</v>
      </c>
      <c r="G193" s="15">
        <f t="shared" si="17"/>
        <v>0</v>
      </c>
      <c r="H193" s="15">
        <f t="shared" si="18"/>
        <v>0</v>
      </c>
      <c r="I193" s="13">
        <v>11</v>
      </c>
      <c r="L193" s="15">
        <f t="shared" si="22"/>
        <v>107870.92858025724</v>
      </c>
      <c r="M193" s="15">
        <f t="shared" si="23"/>
        <v>70891.453394275522</v>
      </c>
    </row>
    <row r="194" spans="2:13" x14ac:dyDescent="0.25">
      <c r="B194">
        <v>183</v>
      </c>
      <c r="C194" s="15">
        <f t="shared" si="21"/>
        <v>5.8889781939797103E-11</v>
      </c>
      <c r="D194" s="54" t="str">
        <f t="shared" si="19"/>
        <v>0.00</v>
      </c>
      <c r="E194" s="15">
        <f t="shared" si="20"/>
        <v>5.3982300111480675E-13</v>
      </c>
      <c r="F194" s="54" t="str">
        <f t="shared" si="16"/>
        <v>0.00</v>
      </c>
      <c r="G194" s="15">
        <f t="shared" si="17"/>
        <v>0</v>
      </c>
      <c r="H194" s="15">
        <f t="shared" si="18"/>
        <v>0</v>
      </c>
      <c r="I194" s="13">
        <v>11</v>
      </c>
      <c r="L194" s="15">
        <f t="shared" si="22"/>
        <v>107870.92858025724</v>
      </c>
      <c r="M194" s="15">
        <f t="shared" si="23"/>
        <v>70891.453394275522</v>
      </c>
    </row>
    <row r="195" spans="2:13" x14ac:dyDescent="0.25">
      <c r="B195">
        <v>184</v>
      </c>
      <c r="C195" s="15">
        <f t="shared" si="21"/>
        <v>5.8889781939797103E-11</v>
      </c>
      <c r="D195" s="54" t="str">
        <f t="shared" si="19"/>
        <v>0.00</v>
      </c>
      <c r="E195" s="15">
        <f t="shared" si="20"/>
        <v>5.3982300111480675E-13</v>
      </c>
      <c r="F195" s="54" t="str">
        <f t="shared" si="16"/>
        <v>0.00</v>
      </c>
      <c r="G195" s="15">
        <f t="shared" si="17"/>
        <v>0</v>
      </c>
      <c r="H195" s="15">
        <f t="shared" si="18"/>
        <v>0</v>
      </c>
      <c r="I195" s="13">
        <v>11</v>
      </c>
      <c r="L195" s="15">
        <f t="shared" si="22"/>
        <v>107870.92858025724</v>
      </c>
      <c r="M195" s="15">
        <f t="shared" si="23"/>
        <v>70891.453394275522</v>
      </c>
    </row>
    <row r="196" spans="2:13" x14ac:dyDescent="0.25">
      <c r="B196">
        <v>185</v>
      </c>
      <c r="C196" s="15">
        <f t="shared" si="21"/>
        <v>5.8889781939797103E-11</v>
      </c>
      <c r="D196" s="54" t="str">
        <f t="shared" si="19"/>
        <v>0.00</v>
      </c>
      <c r="E196" s="15">
        <f t="shared" si="20"/>
        <v>5.3982300111480675E-13</v>
      </c>
      <c r="F196" s="54" t="str">
        <f t="shared" si="16"/>
        <v>0.00</v>
      </c>
      <c r="G196" s="15">
        <f t="shared" si="17"/>
        <v>0</v>
      </c>
      <c r="H196" s="15">
        <f t="shared" si="18"/>
        <v>0</v>
      </c>
      <c r="I196" s="13">
        <v>11</v>
      </c>
      <c r="L196" s="15">
        <f t="shared" si="22"/>
        <v>107870.92858025724</v>
      </c>
      <c r="M196" s="15">
        <f t="shared" si="23"/>
        <v>70891.453394275522</v>
      </c>
    </row>
    <row r="197" spans="2:13" x14ac:dyDescent="0.25">
      <c r="B197">
        <v>186</v>
      </c>
      <c r="C197" s="15">
        <f t="shared" si="21"/>
        <v>5.8889781939797103E-11</v>
      </c>
      <c r="D197" s="54" t="str">
        <f t="shared" si="19"/>
        <v>0.00</v>
      </c>
      <c r="E197" s="15">
        <f t="shared" si="20"/>
        <v>5.3982300111480675E-13</v>
      </c>
      <c r="F197" s="54" t="str">
        <f t="shared" si="16"/>
        <v>0.00</v>
      </c>
      <c r="G197" s="15">
        <f t="shared" si="17"/>
        <v>0</v>
      </c>
      <c r="H197" s="15">
        <f t="shared" si="18"/>
        <v>0</v>
      </c>
      <c r="I197" s="13">
        <v>11</v>
      </c>
      <c r="L197" s="15">
        <f t="shared" si="22"/>
        <v>107870.92858025724</v>
      </c>
      <c r="M197" s="15">
        <f t="shared" si="23"/>
        <v>70891.453394275522</v>
      </c>
    </row>
    <row r="198" spans="2:13" x14ac:dyDescent="0.25">
      <c r="B198">
        <v>187</v>
      </c>
      <c r="C198" s="15">
        <f t="shared" si="21"/>
        <v>5.8889781939797103E-11</v>
      </c>
      <c r="D198" s="54" t="str">
        <f t="shared" si="19"/>
        <v>0.00</v>
      </c>
      <c r="E198" s="15">
        <f t="shared" si="20"/>
        <v>5.3982300111480675E-13</v>
      </c>
      <c r="F198" s="54" t="str">
        <f t="shared" si="16"/>
        <v>0.00</v>
      </c>
      <c r="G198" s="15">
        <f t="shared" si="17"/>
        <v>0</v>
      </c>
      <c r="H198" s="15">
        <f t="shared" si="18"/>
        <v>0</v>
      </c>
      <c r="I198" s="13">
        <v>11</v>
      </c>
      <c r="L198" s="15">
        <f t="shared" si="22"/>
        <v>107870.92858025724</v>
      </c>
      <c r="M198" s="15">
        <f t="shared" si="23"/>
        <v>70891.453394275522</v>
      </c>
    </row>
    <row r="199" spans="2:13" x14ac:dyDescent="0.25">
      <c r="B199">
        <v>188</v>
      </c>
      <c r="C199" s="15">
        <f t="shared" si="21"/>
        <v>5.8889781939797103E-11</v>
      </c>
      <c r="D199" s="54" t="str">
        <f t="shared" si="19"/>
        <v>0.00</v>
      </c>
      <c r="E199" s="15">
        <f t="shared" si="20"/>
        <v>5.3982300111480675E-13</v>
      </c>
      <c r="F199" s="54" t="str">
        <f t="shared" si="16"/>
        <v>0.00</v>
      </c>
      <c r="G199" s="15">
        <f t="shared" si="17"/>
        <v>0</v>
      </c>
      <c r="H199" s="15">
        <f t="shared" si="18"/>
        <v>0</v>
      </c>
      <c r="I199" s="13">
        <v>11</v>
      </c>
      <c r="L199" s="15">
        <f t="shared" si="22"/>
        <v>107870.92858025724</v>
      </c>
      <c r="M199" s="15">
        <f t="shared" si="23"/>
        <v>70891.453394275522</v>
      </c>
    </row>
    <row r="200" spans="2:13" x14ac:dyDescent="0.25">
      <c r="B200">
        <v>189</v>
      </c>
      <c r="C200" s="15">
        <f t="shared" si="21"/>
        <v>5.8889781939797103E-11</v>
      </c>
      <c r="D200" s="54" t="str">
        <f t="shared" si="19"/>
        <v>0.00</v>
      </c>
      <c r="E200" s="15">
        <f t="shared" si="20"/>
        <v>5.3982300111480675E-13</v>
      </c>
      <c r="F200" s="54" t="str">
        <f t="shared" si="16"/>
        <v>0.00</v>
      </c>
      <c r="G200" s="15">
        <f t="shared" si="17"/>
        <v>0</v>
      </c>
      <c r="H200" s="15">
        <f t="shared" si="18"/>
        <v>0</v>
      </c>
      <c r="I200" s="13">
        <v>11</v>
      </c>
      <c r="L200" s="15">
        <f t="shared" si="22"/>
        <v>107870.92858025724</v>
      </c>
      <c r="M200" s="15">
        <f t="shared" si="23"/>
        <v>70891.453394275522</v>
      </c>
    </row>
    <row r="201" spans="2:13" x14ac:dyDescent="0.25">
      <c r="B201">
        <v>190</v>
      </c>
      <c r="C201" s="15">
        <f t="shared" si="21"/>
        <v>5.8889781939797103E-11</v>
      </c>
      <c r="D201" s="54" t="str">
        <f t="shared" si="19"/>
        <v>0.00</v>
      </c>
      <c r="E201" s="15">
        <f t="shared" si="20"/>
        <v>5.3982300111480675E-13</v>
      </c>
      <c r="F201" s="54" t="str">
        <f t="shared" si="16"/>
        <v>0.00</v>
      </c>
      <c r="G201" s="15">
        <f t="shared" si="17"/>
        <v>0</v>
      </c>
      <c r="H201" s="15">
        <f t="shared" si="18"/>
        <v>0</v>
      </c>
      <c r="I201" s="13">
        <v>11</v>
      </c>
      <c r="L201" s="15">
        <f t="shared" si="22"/>
        <v>107870.92858025724</v>
      </c>
      <c r="M201" s="15">
        <f t="shared" si="23"/>
        <v>70891.453394275522</v>
      </c>
    </row>
    <row r="202" spans="2:13" x14ac:dyDescent="0.25">
      <c r="B202">
        <v>191</v>
      </c>
      <c r="C202" s="15">
        <f t="shared" si="21"/>
        <v>5.8889781939797103E-11</v>
      </c>
      <c r="D202" s="54" t="str">
        <f t="shared" si="19"/>
        <v>0.00</v>
      </c>
      <c r="E202" s="15">
        <f t="shared" si="20"/>
        <v>5.3982300111480675E-13</v>
      </c>
      <c r="F202" s="54" t="str">
        <f t="shared" si="16"/>
        <v>0.00</v>
      </c>
      <c r="G202" s="15">
        <f t="shared" si="17"/>
        <v>0</v>
      </c>
      <c r="H202" s="15">
        <f t="shared" si="18"/>
        <v>0</v>
      </c>
      <c r="I202" s="13">
        <v>11</v>
      </c>
      <c r="L202" s="15">
        <f t="shared" si="22"/>
        <v>107870.92858025724</v>
      </c>
      <c r="M202" s="15">
        <f t="shared" si="23"/>
        <v>70891.453394275522</v>
      </c>
    </row>
    <row r="203" spans="2:13" x14ac:dyDescent="0.25">
      <c r="B203">
        <v>192</v>
      </c>
      <c r="C203" s="15">
        <f t="shared" si="21"/>
        <v>5.8889781939797103E-11</v>
      </c>
      <c r="D203" s="54" t="str">
        <f t="shared" si="19"/>
        <v>0.00</v>
      </c>
      <c r="E203" s="15">
        <f t="shared" si="20"/>
        <v>5.3982300111480675E-13</v>
      </c>
      <c r="F203" s="54" t="str">
        <f t="shared" si="16"/>
        <v>0.00</v>
      </c>
      <c r="G203" s="15">
        <f t="shared" si="17"/>
        <v>0</v>
      </c>
      <c r="H203" s="15">
        <f t="shared" si="18"/>
        <v>0</v>
      </c>
      <c r="I203" s="13">
        <v>11</v>
      </c>
      <c r="L203" s="15">
        <f t="shared" si="22"/>
        <v>107870.92858025724</v>
      </c>
      <c r="M203" s="15">
        <f t="shared" si="23"/>
        <v>70891.453394275522</v>
      </c>
    </row>
    <row r="204" spans="2:13" x14ac:dyDescent="0.25">
      <c r="B204">
        <v>193</v>
      </c>
      <c r="C204" s="15">
        <f t="shared" si="21"/>
        <v>5.8889781939797103E-11</v>
      </c>
      <c r="D204" s="54" t="str">
        <f t="shared" si="19"/>
        <v>0.00</v>
      </c>
      <c r="E204" s="15">
        <f t="shared" si="20"/>
        <v>5.3982300111480675E-13</v>
      </c>
      <c r="F204" s="54" t="str">
        <f t="shared" ref="F204:F267" si="24">IF(C204&gt;1, ($E204*(1-$I$8/100))-$P$20, "0.00")</f>
        <v>0.00</v>
      </c>
      <c r="G204" s="15">
        <f t="shared" ref="G204:G267" si="25">((IF(ROUND(E204, 2)=0,0,$D204-E204))*-1)*-1</f>
        <v>0</v>
      </c>
      <c r="H204" s="15">
        <f t="shared" ref="H204:H267" si="26">G204+F204</f>
        <v>0</v>
      </c>
      <c r="I204" s="13">
        <v>11</v>
      </c>
      <c r="L204" s="15">
        <f t="shared" si="22"/>
        <v>107870.92858025724</v>
      </c>
      <c r="M204" s="15">
        <f t="shared" si="23"/>
        <v>70891.453394275522</v>
      </c>
    </row>
    <row r="205" spans="2:13" x14ac:dyDescent="0.25">
      <c r="B205">
        <v>194</v>
      </c>
      <c r="C205" s="15">
        <f t="shared" si="21"/>
        <v>5.8889781939797103E-11</v>
      </c>
      <c r="D205" s="54" t="str">
        <f t="shared" ref="D205:D268" si="27">IF(C205&gt;1, (PMT((($I205/100)/$I$5),$I$4*$I$5,$I$7,0,0))*-1, "0.00")</f>
        <v>0.00</v>
      </c>
      <c r="E205" s="15">
        <f t="shared" ref="E205:E268" si="28">$C205*(($I205/100)/$I$5)</f>
        <v>5.3982300111480675E-13</v>
      </c>
      <c r="F205" s="54" t="str">
        <f t="shared" si="24"/>
        <v>0.00</v>
      </c>
      <c r="G205" s="15">
        <f t="shared" si="25"/>
        <v>0</v>
      </c>
      <c r="H205" s="15">
        <f t="shared" si="26"/>
        <v>0</v>
      </c>
      <c r="I205" s="13">
        <v>11</v>
      </c>
      <c r="L205" s="15">
        <f t="shared" si="22"/>
        <v>107870.92858025724</v>
      </c>
      <c r="M205" s="15">
        <f t="shared" si="23"/>
        <v>70891.453394275522</v>
      </c>
    </row>
    <row r="206" spans="2:13" x14ac:dyDescent="0.25">
      <c r="B206">
        <v>195</v>
      </c>
      <c r="C206" s="15">
        <f t="shared" ref="C206:C269" si="29">C205-G205</f>
        <v>5.8889781939797103E-11</v>
      </c>
      <c r="D206" s="54" t="str">
        <f t="shared" si="27"/>
        <v>0.00</v>
      </c>
      <c r="E206" s="15">
        <f t="shared" si="28"/>
        <v>3.435237279821498E-13</v>
      </c>
      <c r="F206" s="54" t="str">
        <f t="shared" si="24"/>
        <v>0.00</v>
      </c>
      <c r="G206" s="15">
        <f t="shared" si="25"/>
        <v>0</v>
      </c>
      <c r="H206" s="15">
        <f t="shared" si="26"/>
        <v>0</v>
      </c>
      <c r="I206" s="13">
        <v>7</v>
      </c>
      <c r="L206" s="15">
        <f t="shared" ref="L206:L269" si="30">L205+E206</f>
        <v>107870.92858025724</v>
      </c>
      <c r="M206" s="15">
        <f t="shared" ref="M206:M269" si="31">M205+F206</f>
        <v>70891.453394275522</v>
      </c>
    </row>
    <row r="207" spans="2:13" x14ac:dyDescent="0.25">
      <c r="B207">
        <v>196</v>
      </c>
      <c r="C207" s="15">
        <f t="shared" si="29"/>
        <v>5.8889781939797103E-11</v>
      </c>
      <c r="D207" s="54" t="str">
        <f t="shared" si="27"/>
        <v>0.00</v>
      </c>
      <c r="E207" s="15">
        <f t="shared" si="28"/>
        <v>3.435237279821498E-13</v>
      </c>
      <c r="F207" s="54" t="str">
        <f t="shared" si="24"/>
        <v>0.00</v>
      </c>
      <c r="G207" s="15">
        <f t="shared" si="25"/>
        <v>0</v>
      </c>
      <c r="H207" s="15">
        <f t="shared" si="26"/>
        <v>0</v>
      </c>
      <c r="I207" s="13">
        <v>7</v>
      </c>
      <c r="L207" s="15">
        <f t="shared" si="30"/>
        <v>107870.92858025724</v>
      </c>
      <c r="M207" s="15">
        <f t="shared" si="31"/>
        <v>70891.453394275522</v>
      </c>
    </row>
    <row r="208" spans="2:13" x14ac:dyDescent="0.25">
      <c r="B208">
        <v>197</v>
      </c>
      <c r="C208" s="15">
        <f t="shared" si="29"/>
        <v>5.8889781939797103E-11</v>
      </c>
      <c r="D208" s="54" t="str">
        <f t="shared" si="27"/>
        <v>0.00</v>
      </c>
      <c r="E208" s="15">
        <f t="shared" si="28"/>
        <v>3.435237279821498E-13</v>
      </c>
      <c r="F208" s="54" t="str">
        <f t="shared" si="24"/>
        <v>0.00</v>
      </c>
      <c r="G208" s="15">
        <f t="shared" si="25"/>
        <v>0</v>
      </c>
      <c r="H208" s="15">
        <f t="shared" si="26"/>
        <v>0</v>
      </c>
      <c r="I208" s="13">
        <v>7</v>
      </c>
      <c r="L208" s="15">
        <f t="shared" si="30"/>
        <v>107870.92858025724</v>
      </c>
      <c r="M208" s="15">
        <f t="shared" si="31"/>
        <v>70891.453394275522</v>
      </c>
    </row>
    <row r="209" spans="2:13" x14ac:dyDescent="0.25">
      <c r="B209">
        <v>198</v>
      </c>
      <c r="C209" s="15">
        <f t="shared" si="29"/>
        <v>5.8889781939797103E-11</v>
      </c>
      <c r="D209" s="54" t="str">
        <f t="shared" si="27"/>
        <v>0.00</v>
      </c>
      <c r="E209" s="15">
        <f t="shared" si="28"/>
        <v>3.435237279821498E-13</v>
      </c>
      <c r="F209" s="54" t="str">
        <f t="shared" si="24"/>
        <v>0.00</v>
      </c>
      <c r="G209" s="15">
        <f t="shared" si="25"/>
        <v>0</v>
      </c>
      <c r="H209" s="15">
        <f t="shared" si="26"/>
        <v>0</v>
      </c>
      <c r="I209" s="13">
        <v>7</v>
      </c>
      <c r="L209" s="15">
        <f t="shared" si="30"/>
        <v>107870.92858025724</v>
      </c>
      <c r="M209" s="15">
        <f t="shared" si="31"/>
        <v>70891.453394275522</v>
      </c>
    </row>
    <row r="210" spans="2:13" x14ac:dyDescent="0.25">
      <c r="B210">
        <v>199</v>
      </c>
      <c r="C210" s="15">
        <f t="shared" si="29"/>
        <v>5.8889781939797103E-11</v>
      </c>
      <c r="D210" s="54" t="str">
        <f t="shared" si="27"/>
        <v>0.00</v>
      </c>
      <c r="E210" s="15">
        <f t="shared" si="28"/>
        <v>3.435237279821498E-13</v>
      </c>
      <c r="F210" s="54" t="str">
        <f t="shared" si="24"/>
        <v>0.00</v>
      </c>
      <c r="G210" s="15">
        <f t="shared" si="25"/>
        <v>0</v>
      </c>
      <c r="H210" s="15">
        <f t="shared" si="26"/>
        <v>0</v>
      </c>
      <c r="I210" s="13">
        <v>7</v>
      </c>
      <c r="L210" s="15">
        <f t="shared" si="30"/>
        <v>107870.92858025724</v>
      </c>
      <c r="M210" s="15">
        <f t="shared" si="31"/>
        <v>70891.453394275522</v>
      </c>
    </row>
    <row r="211" spans="2:13" x14ac:dyDescent="0.25">
      <c r="B211">
        <v>200</v>
      </c>
      <c r="C211" s="15">
        <f t="shared" si="29"/>
        <v>5.8889781939797103E-11</v>
      </c>
      <c r="D211" s="54" t="str">
        <f t="shared" si="27"/>
        <v>0.00</v>
      </c>
      <c r="E211" s="15">
        <f t="shared" si="28"/>
        <v>3.435237279821498E-13</v>
      </c>
      <c r="F211" s="54" t="str">
        <f t="shared" si="24"/>
        <v>0.00</v>
      </c>
      <c r="G211" s="15">
        <f t="shared" si="25"/>
        <v>0</v>
      </c>
      <c r="H211" s="15">
        <f t="shared" si="26"/>
        <v>0</v>
      </c>
      <c r="I211" s="13">
        <v>7</v>
      </c>
      <c r="L211" s="15">
        <f t="shared" si="30"/>
        <v>107870.92858025724</v>
      </c>
      <c r="M211" s="15">
        <f t="shared" si="31"/>
        <v>70891.453394275522</v>
      </c>
    </row>
    <row r="212" spans="2:13" x14ac:dyDescent="0.25">
      <c r="B212">
        <v>201</v>
      </c>
      <c r="C212" s="15">
        <f t="shared" si="29"/>
        <v>5.8889781939797103E-11</v>
      </c>
      <c r="D212" s="54" t="str">
        <f t="shared" si="27"/>
        <v>0.00</v>
      </c>
      <c r="E212" s="15">
        <f t="shared" si="28"/>
        <v>3.435237279821498E-13</v>
      </c>
      <c r="F212" s="54" t="str">
        <f t="shared" si="24"/>
        <v>0.00</v>
      </c>
      <c r="G212" s="15">
        <f t="shared" si="25"/>
        <v>0</v>
      </c>
      <c r="H212" s="15">
        <f t="shared" si="26"/>
        <v>0</v>
      </c>
      <c r="I212" s="13">
        <v>7</v>
      </c>
      <c r="L212" s="15">
        <f t="shared" si="30"/>
        <v>107870.92858025724</v>
      </c>
      <c r="M212" s="15">
        <f t="shared" si="31"/>
        <v>70891.453394275522</v>
      </c>
    </row>
    <row r="213" spans="2:13" x14ac:dyDescent="0.25">
      <c r="B213">
        <v>202</v>
      </c>
      <c r="C213" s="15">
        <f t="shared" si="29"/>
        <v>5.8889781939797103E-11</v>
      </c>
      <c r="D213" s="54" t="str">
        <f t="shared" si="27"/>
        <v>0.00</v>
      </c>
      <c r="E213" s="15">
        <f t="shared" si="28"/>
        <v>3.435237279821498E-13</v>
      </c>
      <c r="F213" s="54" t="str">
        <f t="shared" si="24"/>
        <v>0.00</v>
      </c>
      <c r="G213" s="15">
        <f t="shared" si="25"/>
        <v>0</v>
      </c>
      <c r="H213" s="15">
        <f t="shared" si="26"/>
        <v>0</v>
      </c>
      <c r="I213" s="13">
        <v>7</v>
      </c>
      <c r="L213" s="15">
        <f t="shared" si="30"/>
        <v>107870.92858025724</v>
      </c>
      <c r="M213" s="15">
        <f t="shared" si="31"/>
        <v>70891.453394275522</v>
      </c>
    </row>
    <row r="214" spans="2:13" x14ac:dyDescent="0.25">
      <c r="B214">
        <v>203</v>
      </c>
      <c r="C214" s="15">
        <f t="shared" si="29"/>
        <v>5.8889781939797103E-11</v>
      </c>
      <c r="D214" s="54" t="str">
        <f t="shared" si="27"/>
        <v>0.00</v>
      </c>
      <c r="E214" s="15">
        <f t="shared" si="28"/>
        <v>3.435237279821498E-13</v>
      </c>
      <c r="F214" s="54" t="str">
        <f t="shared" si="24"/>
        <v>0.00</v>
      </c>
      <c r="G214" s="15">
        <f t="shared" si="25"/>
        <v>0</v>
      </c>
      <c r="H214" s="15">
        <f t="shared" si="26"/>
        <v>0</v>
      </c>
      <c r="I214" s="13">
        <v>7</v>
      </c>
      <c r="L214" s="15">
        <f t="shared" si="30"/>
        <v>107870.92858025724</v>
      </c>
      <c r="M214" s="15">
        <f t="shared" si="31"/>
        <v>70891.453394275522</v>
      </c>
    </row>
    <row r="215" spans="2:13" x14ac:dyDescent="0.25">
      <c r="B215">
        <v>204</v>
      </c>
      <c r="C215" s="15">
        <f t="shared" si="29"/>
        <v>5.8889781939797103E-11</v>
      </c>
      <c r="D215" s="54" t="str">
        <f t="shared" si="27"/>
        <v>0.00</v>
      </c>
      <c r="E215" s="15">
        <f t="shared" si="28"/>
        <v>3.435237279821498E-13</v>
      </c>
      <c r="F215" s="54" t="str">
        <f t="shared" si="24"/>
        <v>0.00</v>
      </c>
      <c r="G215" s="15">
        <f t="shared" si="25"/>
        <v>0</v>
      </c>
      <c r="H215" s="15">
        <f t="shared" si="26"/>
        <v>0</v>
      </c>
      <c r="I215" s="13">
        <v>7</v>
      </c>
      <c r="L215" s="15">
        <f t="shared" si="30"/>
        <v>107870.92858025724</v>
      </c>
      <c r="M215" s="15">
        <f t="shared" si="31"/>
        <v>70891.453394275522</v>
      </c>
    </row>
    <row r="216" spans="2:13" x14ac:dyDescent="0.25">
      <c r="B216">
        <v>205</v>
      </c>
      <c r="C216" s="15">
        <f t="shared" si="29"/>
        <v>5.8889781939797103E-11</v>
      </c>
      <c r="D216" s="54" t="str">
        <f t="shared" si="27"/>
        <v>0.00</v>
      </c>
      <c r="E216" s="15">
        <f t="shared" si="28"/>
        <v>3.435237279821498E-13</v>
      </c>
      <c r="F216" s="54" t="str">
        <f t="shared" si="24"/>
        <v>0.00</v>
      </c>
      <c r="G216" s="15">
        <f t="shared" si="25"/>
        <v>0</v>
      </c>
      <c r="H216" s="15">
        <f t="shared" si="26"/>
        <v>0</v>
      </c>
      <c r="I216" s="13">
        <v>7</v>
      </c>
      <c r="L216" s="15">
        <f t="shared" si="30"/>
        <v>107870.92858025724</v>
      </c>
      <c r="M216" s="15">
        <f t="shared" si="31"/>
        <v>70891.453394275522</v>
      </c>
    </row>
    <row r="217" spans="2:13" x14ac:dyDescent="0.25">
      <c r="B217">
        <v>206</v>
      </c>
      <c r="C217" s="15">
        <f t="shared" si="29"/>
        <v>5.8889781939797103E-11</v>
      </c>
      <c r="D217" s="54" t="str">
        <f t="shared" si="27"/>
        <v>0.00</v>
      </c>
      <c r="E217" s="15">
        <f t="shared" si="28"/>
        <v>3.435237279821498E-13</v>
      </c>
      <c r="F217" s="54" t="str">
        <f t="shared" si="24"/>
        <v>0.00</v>
      </c>
      <c r="G217" s="15">
        <f t="shared" si="25"/>
        <v>0</v>
      </c>
      <c r="H217" s="15">
        <f t="shared" si="26"/>
        <v>0</v>
      </c>
      <c r="I217" s="13">
        <v>7</v>
      </c>
      <c r="L217" s="15">
        <f t="shared" si="30"/>
        <v>107870.92858025724</v>
      </c>
      <c r="M217" s="15">
        <f t="shared" si="31"/>
        <v>70891.453394275522</v>
      </c>
    </row>
    <row r="218" spans="2:13" x14ac:dyDescent="0.25">
      <c r="B218">
        <v>207</v>
      </c>
      <c r="C218" s="15">
        <f t="shared" si="29"/>
        <v>5.8889781939797103E-11</v>
      </c>
      <c r="D218" s="54" t="str">
        <f t="shared" si="27"/>
        <v>0.00</v>
      </c>
      <c r="E218" s="15">
        <f t="shared" si="28"/>
        <v>3.435237279821498E-13</v>
      </c>
      <c r="F218" s="54" t="str">
        <f t="shared" si="24"/>
        <v>0.00</v>
      </c>
      <c r="G218" s="15">
        <f t="shared" si="25"/>
        <v>0</v>
      </c>
      <c r="H218" s="15">
        <f t="shared" si="26"/>
        <v>0</v>
      </c>
      <c r="I218" s="13">
        <v>7</v>
      </c>
      <c r="L218" s="15">
        <f t="shared" si="30"/>
        <v>107870.92858025724</v>
      </c>
      <c r="M218" s="15">
        <f t="shared" si="31"/>
        <v>70891.453394275522</v>
      </c>
    </row>
    <row r="219" spans="2:13" x14ac:dyDescent="0.25">
      <c r="B219">
        <v>208</v>
      </c>
      <c r="C219" s="15">
        <f t="shared" si="29"/>
        <v>5.8889781939797103E-11</v>
      </c>
      <c r="D219" s="54" t="str">
        <f t="shared" si="27"/>
        <v>0.00</v>
      </c>
      <c r="E219" s="15">
        <f t="shared" si="28"/>
        <v>3.435237279821498E-13</v>
      </c>
      <c r="F219" s="54" t="str">
        <f t="shared" si="24"/>
        <v>0.00</v>
      </c>
      <c r="G219" s="15">
        <f t="shared" si="25"/>
        <v>0</v>
      </c>
      <c r="H219" s="15">
        <f t="shared" si="26"/>
        <v>0</v>
      </c>
      <c r="I219" s="13">
        <v>7</v>
      </c>
      <c r="L219" s="15">
        <f t="shared" si="30"/>
        <v>107870.92858025724</v>
      </c>
      <c r="M219" s="15">
        <f t="shared" si="31"/>
        <v>70891.453394275522</v>
      </c>
    </row>
    <row r="220" spans="2:13" x14ac:dyDescent="0.25">
      <c r="B220">
        <v>209</v>
      </c>
      <c r="C220" s="15">
        <f t="shared" si="29"/>
        <v>5.8889781939797103E-11</v>
      </c>
      <c r="D220" s="54" t="str">
        <f t="shared" si="27"/>
        <v>0.00</v>
      </c>
      <c r="E220" s="15">
        <f t="shared" si="28"/>
        <v>3.435237279821498E-13</v>
      </c>
      <c r="F220" s="54" t="str">
        <f t="shared" si="24"/>
        <v>0.00</v>
      </c>
      <c r="G220" s="15">
        <f t="shared" si="25"/>
        <v>0</v>
      </c>
      <c r="H220" s="15">
        <f t="shared" si="26"/>
        <v>0</v>
      </c>
      <c r="I220" s="13">
        <v>7</v>
      </c>
      <c r="L220" s="15">
        <f t="shared" si="30"/>
        <v>107870.92858025724</v>
      </c>
      <c r="M220" s="15">
        <f t="shared" si="31"/>
        <v>70891.453394275522</v>
      </c>
    </row>
    <row r="221" spans="2:13" x14ac:dyDescent="0.25">
      <c r="B221">
        <v>210</v>
      </c>
      <c r="C221" s="15">
        <f t="shared" si="29"/>
        <v>5.8889781939797103E-11</v>
      </c>
      <c r="D221" s="54" t="str">
        <f t="shared" si="27"/>
        <v>0.00</v>
      </c>
      <c r="E221" s="15">
        <f t="shared" si="28"/>
        <v>3.435237279821498E-13</v>
      </c>
      <c r="F221" s="54" t="str">
        <f t="shared" si="24"/>
        <v>0.00</v>
      </c>
      <c r="G221" s="15">
        <f t="shared" si="25"/>
        <v>0</v>
      </c>
      <c r="H221" s="15">
        <f t="shared" si="26"/>
        <v>0</v>
      </c>
      <c r="I221" s="13">
        <v>7</v>
      </c>
      <c r="L221" s="15">
        <f t="shared" si="30"/>
        <v>107870.92858025724</v>
      </c>
      <c r="M221" s="15">
        <f t="shared" si="31"/>
        <v>70891.453394275522</v>
      </c>
    </row>
    <row r="222" spans="2:13" x14ac:dyDescent="0.25">
      <c r="B222">
        <v>211</v>
      </c>
      <c r="C222" s="15">
        <f t="shared" si="29"/>
        <v>5.8889781939797103E-11</v>
      </c>
      <c r="D222" s="54" t="str">
        <f t="shared" si="27"/>
        <v>0.00</v>
      </c>
      <c r="E222" s="15">
        <f t="shared" si="28"/>
        <v>3.435237279821498E-13</v>
      </c>
      <c r="F222" s="54" t="str">
        <f t="shared" si="24"/>
        <v>0.00</v>
      </c>
      <c r="G222" s="15">
        <f t="shared" si="25"/>
        <v>0</v>
      </c>
      <c r="H222" s="15">
        <f t="shared" si="26"/>
        <v>0</v>
      </c>
      <c r="I222" s="13">
        <v>7</v>
      </c>
      <c r="L222" s="15">
        <f t="shared" si="30"/>
        <v>107870.92858025724</v>
      </c>
      <c r="M222" s="15">
        <f t="shared" si="31"/>
        <v>70891.453394275522</v>
      </c>
    </row>
    <row r="223" spans="2:13" x14ac:dyDescent="0.25">
      <c r="B223">
        <v>212</v>
      </c>
      <c r="C223" s="15">
        <f t="shared" si="29"/>
        <v>5.8889781939797103E-11</v>
      </c>
      <c r="D223" s="54" t="str">
        <f t="shared" si="27"/>
        <v>0.00</v>
      </c>
      <c r="E223" s="15">
        <f t="shared" si="28"/>
        <v>3.435237279821498E-13</v>
      </c>
      <c r="F223" s="54" t="str">
        <f t="shared" si="24"/>
        <v>0.00</v>
      </c>
      <c r="G223" s="15">
        <f t="shared" si="25"/>
        <v>0</v>
      </c>
      <c r="H223" s="15">
        <f t="shared" si="26"/>
        <v>0</v>
      </c>
      <c r="I223" s="13">
        <v>7</v>
      </c>
      <c r="L223" s="15">
        <f t="shared" si="30"/>
        <v>107870.92858025724</v>
      </c>
      <c r="M223" s="15">
        <f t="shared" si="31"/>
        <v>70891.453394275522</v>
      </c>
    </row>
    <row r="224" spans="2:13" x14ac:dyDescent="0.25">
      <c r="B224">
        <v>213</v>
      </c>
      <c r="C224" s="15">
        <f t="shared" si="29"/>
        <v>5.8889781939797103E-11</v>
      </c>
      <c r="D224" s="54" t="str">
        <f t="shared" si="27"/>
        <v>0.00</v>
      </c>
      <c r="E224" s="15">
        <f t="shared" si="28"/>
        <v>3.435237279821498E-13</v>
      </c>
      <c r="F224" s="54" t="str">
        <f t="shared" si="24"/>
        <v>0.00</v>
      </c>
      <c r="G224" s="15">
        <f t="shared" si="25"/>
        <v>0</v>
      </c>
      <c r="H224" s="15">
        <f t="shared" si="26"/>
        <v>0</v>
      </c>
      <c r="I224" s="13">
        <v>7</v>
      </c>
      <c r="L224" s="15">
        <f t="shared" si="30"/>
        <v>107870.92858025724</v>
      </c>
      <c r="M224" s="15">
        <f t="shared" si="31"/>
        <v>70891.453394275522</v>
      </c>
    </row>
    <row r="225" spans="2:13" x14ac:dyDescent="0.25">
      <c r="B225">
        <v>214</v>
      </c>
      <c r="C225" s="15">
        <f t="shared" si="29"/>
        <v>5.8889781939797103E-11</v>
      </c>
      <c r="D225" s="54" t="str">
        <f t="shared" si="27"/>
        <v>0.00</v>
      </c>
      <c r="E225" s="15">
        <f t="shared" si="28"/>
        <v>3.435237279821498E-13</v>
      </c>
      <c r="F225" s="54" t="str">
        <f t="shared" si="24"/>
        <v>0.00</v>
      </c>
      <c r="G225" s="15">
        <f t="shared" si="25"/>
        <v>0</v>
      </c>
      <c r="H225" s="15">
        <f t="shared" si="26"/>
        <v>0</v>
      </c>
      <c r="I225" s="13">
        <v>7</v>
      </c>
      <c r="L225" s="15">
        <f t="shared" si="30"/>
        <v>107870.92858025724</v>
      </c>
      <c r="M225" s="15">
        <f t="shared" si="31"/>
        <v>70891.453394275522</v>
      </c>
    </row>
    <row r="226" spans="2:13" x14ac:dyDescent="0.25">
      <c r="B226">
        <v>215</v>
      </c>
      <c r="C226" s="15">
        <f t="shared" si="29"/>
        <v>5.8889781939797103E-11</v>
      </c>
      <c r="D226" s="54" t="str">
        <f t="shared" si="27"/>
        <v>0.00</v>
      </c>
      <c r="E226" s="15">
        <f t="shared" si="28"/>
        <v>3.435237279821498E-13</v>
      </c>
      <c r="F226" s="54" t="str">
        <f t="shared" si="24"/>
        <v>0.00</v>
      </c>
      <c r="G226" s="15">
        <f t="shared" si="25"/>
        <v>0</v>
      </c>
      <c r="H226" s="15">
        <f t="shared" si="26"/>
        <v>0</v>
      </c>
      <c r="I226" s="13">
        <v>7</v>
      </c>
      <c r="L226" s="15">
        <f t="shared" si="30"/>
        <v>107870.92858025724</v>
      </c>
      <c r="M226" s="15">
        <f t="shared" si="31"/>
        <v>70891.453394275522</v>
      </c>
    </row>
    <row r="227" spans="2:13" x14ac:dyDescent="0.25">
      <c r="B227">
        <v>216</v>
      </c>
      <c r="C227" s="15">
        <f t="shared" si="29"/>
        <v>5.8889781939797103E-11</v>
      </c>
      <c r="D227" s="54" t="str">
        <f t="shared" si="27"/>
        <v>0.00</v>
      </c>
      <c r="E227" s="15">
        <f t="shared" si="28"/>
        <v>3.435237279821498E-13</v>
      </c>
      <c r="F227" s="54" t="str">
        <f t="shared" si="24"/>
        <v>0.00</v>
      </c>
      <c r="G227" s="15">
        <f t="shared" si="25"/>
        <v>0</v>
      </c>
      <c r="H227" s="15">
        <f t="shared" si="26"/>
        <v>0</v>
      </c>
      <c r="I227" s="13">
        <v>7</v>
      </c>
      <c r="L227" s="15">
        <f t="shared" si="30"/>
        <v>107870.92858025724</v>
      </c>
      <c r="M227" s="15">
        <f t="shared" si="31"/>
        <v>70891.453394275522</v>
      </c>
    </row>
    <row r="228" spans="2:13" x14ac:dyDescent="0.25">
      <c r="B228">
        <v>217</v>
      </c>
      <c r="C228" s="15">
        <f t="shared" si="29"/>
        <v>5.8889781939797103E-11</v>
      </c>
      <c r="D228" s="54" t="str">
        <f t="shared" si="27"/>
        <v>0.00</v>
      </c>
      <c r="E228" s="15">
        <f t="shared" si="28"/>
        <v>3.435237279821498E-13</v>
      </c>
      <c r="F228" s="54" t="str">
        <f t="shared" si="24"/>
        <v>0.00</v>
      </c>
      <c r="G228" s="15">
        <f t="shared" si="25"/>
        <v>0</v>
      </c>
      <c r="H228" s="15">
        <f t="shared" si="26"/>
        <v>0</v>
      </c>
      <c r="I228" s="13">
        <v>7</v>
      </c>
      <c r="L228" s="15">
        <f t="shared" si="30"/>
        <v>107870.92858025724</v>
      </c>
      <c r="M228" s="15">
        <f t="shared" si="31"/>
        <v>70891.453394275522</v>
      </c>
    </row>
    <row r="229" spans="2:13" x14ac:dyDescent="0.25">
      <c r="B229">
        <v>218</v>
      </c>
      <c r="C229" s="15">
        <f t="shared" si="29"/>
        <v>5.8889781939797103E-11</v>
      </c>
      <c r="D229" s="54" t="str">
        <f t="shared" si="27"/>
        <v>0.00</v>
      </c>
      <c r="E229" s="15">
        <f t="shared" si="28"/>
        <v>3.435237279821498E-13</v>
      </c>
      <c r="F229" s="54" t="str">
        <f t="shared" si="24"/>
        <v>0.00</v>
      </c>
      <c r="G229" s="15">
        <f t="shared" si="25"/>
        <v>0</v>
      </c>
      <c r="H229" s="15">
        <f t="shared" si="26"/>
        <v>0</v>
      </c>
      <c r="I229" s="13">
        <v>7</v>
      </c>
      <c r="L229" s="15">
        <f t="shared" si="30"/>
        <v>107870.92858025724</v>
      </c>
      <c r="M229" s="15">
        <f t="shared" si="31"/>
        <v>70891.453394275522</v>
      </c>
    </row>
    <row r="230" spans="2:13" x14ac:dyDescent="0.25">
      <c r="B230">
        <v>219</v>
      </c>
      <c r="C230" s="15">
        <f t="shared" si="29"/>
        <v>5.8889781939797103E-11</v>
      </c>
      <c r="D230" s="54" t="str">
        <f t="shared" si="27"/>
        <v>0.00</v>
      </c>
      <c r="E230" s="15">
        <f t="shared" si="28"/>
        <v>3.435237279821498E-13</v>
      </c>
      <c r="F230" s="54" t="str">
        <f t="shared" si="24"/>
        <v>0.00</v>
      </c>
      <c r="G230" s="15">
        <f t="shared" si="25"/>
        <v>0</v>
      </c>
      <c r="H230" s="15">
        <f t="shared" si="26"/>
        <v>0</v>
      </c>
      <c r="I230" s="13">
        <v>7</v>
      </c>
      <c r="L230" s="15">
        <f t="shared" si="30"/>
        <v>107870.92858025724</v>
      </c>
      <c r="M230" s="15">
        <f t="shared" si="31"/>
        <v>70891.453394275522</v>
      </c>
    </row>
    <row r="231" spans="2:13" x14ac:dyDescent="0.25">
      <c r="B231">
        <v>220</v>
      </c>
      <c r="C231" s="15">
        <f t="shared" si="29"/>
        <v>5.8889781939797103E-11</v>
      </c>
      <c r="D231" s="54" t="str">
        <f t="shared" si="27"/>
        <v>0.00</v>
      </c>
      <c r="E231" s="15">
        <f t="shared" si="28"/>
        <v>3.435237279821498E-13</v>
      </c>
      <c r="F231" s="54" t="str">
        <f t="shared" si="24"/>
        <v>0.00</v>
      </c>
      <c r="G231" s="15">
        <f t="shared" si="25"/>
        <v>0</v>
      </c>
      <c r="H231" s="15">
        <f t="shared" si="26"/>
        <v>0</v>
      </c>
      <c r="I231" s="13">
        <v>7</v>
      </c>
      <c r="L231" s="15">
        <f t="shared" si="30"/>
        <v>107870.92858025724</v>
      </c>
      <c r="M231" s="15">
        <f t="shared" si="31"/>
        <v>70891.453394275522</v>
      </c>
    </row>
    <row r="232" spans="2:13" x14ac:dyDescent="0.25">
      <c r="B232">
        <v>221</v>
      </c>
      <c r="C232" s="15">
        <f t="shared" si="29"/>
        <v>5.8889781939797103E-11</v>
      </c>
      <c r="D232" s="54" t="str">
        <f t="shared" si="27"/>
        <v>0.00</v>
      </c>
      <c r="E232" s="15">
        <f t="shared" si="28"/>
        <v>3.435237279821498E-13</v>
      </c>
      <c r="F232" s="54" t="str">
        <f t="shared" si="24"/>
        <v>0.00</v>
      </c>
      <c r="G232" s="15">
        <f t="shared" si="25"/>
        <v>0</v>
      </c>
      <c r="H232" s="15">
        <f t="shared" si="26"/>
        <v>0</v>
      </c>
      <c r="I232" s="13">
        <v>7</v>
      </c>
      <c r="L232" s="15">
        <f t="shared" si="30"/>
        <v>107870.92858025724</v>
      </c>
      <c r="M232" s="15">
        <f t="shared" si="31"/>
        <v>70891.453394275522</v>
      </c>
    </row>
    <row r="233" spans="2:13" x14ac:dyDescent="0.25">
      <c r="B233">
        <v>222</v>
      </c>
      <c r="C233" s="15">
        <f t="shared" si="29"/>
        <v>5.8889781939797103E-11</v>
      </c>
      <c r="D233" s="54" t="str">
        <f t="shared" si="27"/>
        <v>0.00</v>
      </c>
      <c r="E233" s="15">
        <f t="shared" si="28"/>
        <v>3.435237279821498E-13</v>
      </c>
      <c r="F233" s="54" t="str">
        <f t="shared" si="24"/>
        <v>0.00</v>
      </c>
      <c r="G233" s="15">
        <f t="shared" si="25"/>
        <v>0</v>
      </c>
      <c r="H233" s="15">
        <f t="shared" si="26"/>
        <v>0</v>
      </c>
      <c r="I233" s="13">
        <v>7</v>
      </c>
      <c r="L233" s="15">
        <f t="shared" si="30"/>
        <v>107870.92858025724</v>
      </c>
      <c r="M233" s="15">
        <f t="shared" si="31"/>
        <v>70891.453394275522</v>
      </c>
    </row>
    <row r="234" spans="2:13" x14ac:dyDescent="0.25">
      <c r="B234">
        <v>223</v>
      </c>
      <c r="C234" s="15">
        <f t="shared" si="29"/>
        <v>5.8889781939797103E-11</v>
      </c>
      <c r="D234" s="54" t="str">
        <f t="shared" si="27"/>
        <v>0.00</v>
      </c>
      <c r="E234" s="15">
        <f t="shared" si="28"/>
        <v>3.435237279821498E-13</v>
      </c>
      <c r="F234" s="54" t="str">
        <f t="shared" si="24"/>
        <v>0.00</v>
      </c>
      <c r="G234" s="15">
        <f t="shared" si="25"/>
        <v>0</v>
      </c>
      <c r="H234" s="15">
        <f t="shared" si="26"/>
        <v>0</v>
      </c>
      <c r="I234" s="13">
        <v>7</v>
      </c>
      <c r="L234" s="15">
        <f t="shared" si="30"/>
        <v>107870.92858025724</v>
      </c>
      <c r="M234" s="15">
        <f t="shared" si="31"/>
        <v>70891.453394275522</v>
      </c>
    </row>
    <row r="235" spans="2:13" x14ac:dyDescent="0.25">
      <c r="B235">
        <v>224</v>
      </c>
      <c r="C235" s="15">
        <f t="shared" si="29"/>
        <v>5.8889781939797103E-11</v>
      </c>
      <c r="D235" s="54" t="str">
        <f t="shared" si="27"/>
        <v>0.00</v>
      </c>
      <c r="E235" s="15">
        <f t="shared" si="28"/>
        <v>3.435237279821498E-13</v>
      </c>
      <c r="F235" s="54" t="str">
        <f t="shared" si="24"/>
        <v>0.00</v>
      </c>
      <c r="G235" s="15">
        <f t="shared" si="25"/>
        <v>0</v>
      </c>
      <c r="H235" s="15">
        <f t="shared" si="26"/>
        <v>0</v>
      </c>
      <c r="I235" s="13">
        <v>7</v>
      </c>
      <c r="L235" s="15">
        <f t="shared" si="30"/>
        <v>107870.92858025724</v>
      </c>
      <c r="M235" s="15">
        <f t="shared" si="31"/>
        <v>70891.453394275522</v>
      </c>
    </row>
    <row r="236" spans="2:13" x14ac:dyDescent="0.25">
      <c r="B236">
        <v>225</v>
      </c>
      <c r="C236" s="15">
        <f t="shared" si="29"/>
        <v>5.8889781939797103E-11</v>
      </c>
      <c r="D236" s="54" t="str">
        <f t="shared" si="27"/>
        <v>0.00</v>
      </c>
      <c r="E236" s="15">
        <f t="shared" si="28"/>
        <v>3.435237279821498E-13</v>
      </c>
      <c r="F236" s="54" t="str">
        <f t="shared" si="24"/>
        <v>0.00</v>
      </c>
      <c r="G236" s="15">
        <f t="shared" si="25"/>
        <v>0</v>
      </c>
      <c r="H236" s="15">
        <f t="shared" si="26"/>
        <v>0</v>
      </c>
      <c r="I236" s="13">
        <v>7</v>
      </c>
      <c r="L236" s="15">
        <f t="shared" si="30"/>
        <v>107870.92858025724</v>
      </c>
      <c r="M236" s="15">
        <f t="shared" si="31"/>
        <v>70891.453394275522</v>
      </c>
    </row>
    <row r="237" spans="2:13" x14ac:dyDescent="0.25">
      <c r="B237">
        <v>226</v>
      </c>
      <c r="C237" s="15">
        <f t="shared" si="29"/>
        <v>5.8889781939797103E-11</v>
      </c>
      <c r="D237" s="54" t="str">
        <f t="shared" si="27"/>
        <v>0.00</v>
      </c>
      <c r="E237" s="15">
        <f t="shared" si="28"/>
        <v>3.435237279821498E-13</v>
      </c>
      <c r="F237" s="54" t="str">
        <f t="shared" si="24"/>
        <v>0.00</v>
      </c>
      <c r="G237" s="15">
        <f t="shared" si="25"/>
        <v>0</v>
      </c>
      <c r="H237" s="15">
        <f t="shared" si="26"/>
        <v>0</v>
      </c>
      <c r="I237" s="13">
        <v>7</v>
      </c>
      <c r="L237" s="15">
        <f t="shared" si="30"/>
        <v>107870.92858025724</v>
      </c>
      <c r="M237" s="15">
        <f t="shared" si="31"/>
        <v>70891.453394275522</v>
      </c>
    </row>
    <row r="238" spans="2:13" x14ac:dyDescent="0.25">
      <c r="B238">
        <v>227</v>
      </c>
      <c r="C238" s="15">
        <f t="shared" si="29"/>
        <v>5.8889781939797103E-11</v>
      </c>
      <c r="D238" s="54" t="str">
        <f t="shared" si="27"/>
        <v>0.00</v>
      </c>
      <c r="E238" s="15">
        <f t="shared" si="28"/>
        <v>3.435237279821498E-13</v>
      </c>
      <c r="F238" s="54" t="str">
        <f t="shared" si="24"/>
        <v>0.00</v>
      </c>
      <c r="G238" s="15">
        <f t="shared" si="25"/>
        <v>0</v>
      </c>
      <c r="H238" s="15">
        <f t="shared" si="26"/>
        <v>0</v>
      </c>
      <c r="I238" s="13">
        <v>7</v>
      </c>
      <c r="L238" s="15">
        <f t="shared" si="30"/>
        <v>107870.92858025724</v>
      </c>
      <c r="M238" s="15">
        <f t="shared" si="31"/>
        <v>70891.453394275522</v>
      </c>
    </row>
    <row r="239" spans="2:13" x14ac:dyDescent="0.25">
      <c r="B239">
        <v>228</v>
      </c>
      <c r="C239" s="15">
        <f t="shared" si="29"/>
        <v>5.8889781939797103E-11</v>
      </c>
      <c r="D239" s="54" t="str">
        <f t="shared" si="27"/>
        <v>0.00</v>
      </c>
      <c r="E239" s="15">
        <f t="shared" si="28"/>
        <v>3.435237279821498E-13</v>
      </c>
      <c r="F239" s="54" t="str">
        <f t="shared" si="24"/>
        <v>0.00</v>
      </c>
      <c r="G239" s="15">
        <f t="shared" si="25"/>
        <v>0</v>
      </c>
      <c r="H239" s="15">
        <f t="shared" si="26"/>
        <v>0</v>
      </c>
      <c r="I239" s="13">
        <v>7</v>
      </c>
      <c r="L239" s="15">
        <f t="shared" si="30"/>
        <v>107870.92858025724</v>
      </c>
      <c r="M239" s="15">
        <f t="shared" si="31"/>
        <v>70891.453394275522</v>
      </c>
    </row>
    <row r="240" spans="2:13" x14ac:dyDescent="0.25">
      <c r="B240">
        <v>229</v>
      </c>
      <c r="C240" s="15">
        <f t="shared" si="29"/>
        <v>5.8889781939797103E-11</v>
      </c>
      <c r="D240" s="54" t="str">
        <f t="shared" si="27"/>
        <v>0.00</v>
      </c>
      <c r="E240" s="15">
        <f t="shared" si="28"/>
        <v>3.435237279821498E-13</v>
      </c>
      <c r="F240" s="54" t="str">
        <f t="shared" si="24"/>
        <v>0.00</v>
      </c>
      <c r="G240" s="15">
        <f t="shared" si="25"/>
        <v>0</v>
      </c>
      <c r="H240" s="15">
        <f t="shared" si="26"/>
        <v>0</v>
      </c>
      <c r="I240" s="13">
        <v>7</v>
      </c>
      <c r="L240" s="15">
        <f t="shared" si="30"/>
        <v>107870.92858025724</v>
      </c>
      <c r="M240" s="15">
        <f t="shared" si="31"/>
        <v>70891.453394275522</v>
      </c>
    </row>
    <row r="241" spans="2:13" x14ac:dyDescent="0.25">
      <c r="B241">
        <v>230</v>
      </c>
      <c r="C241" s="15">
        <f t="shared" si="29"/>
        <v>5.8889781939797103E-11</v>
      </c>
      <c r="D241" s="54" t="str">
        <f t="shared" si="27"/>
        <v>0.00</v>
      </c>
      <c r="E241" s="15">
        <f t="shared" si="28"/>
        <v>3.435237279821498E-13</v>
      </c>
      <c r="F241" s="54" t="str">
        <f t="shared" si="24"/>
        <v>0.00</v>
      </c>
      <c r="G241" s="15">
        <f t="shared" si="25"/>
        <v>0</v>
      </c>
      <c r="H241" s="15">
        <f t="shared" si="26"/>
        <v>0</v>
      </c>
      <c r="I241" s="13">
        <v>7</v>
      </c>
      <c r="L241" s="15">
        <f t="shared" si="30"/>
        <v>107870.92858025724</v>
      </c>
      <c r="M241" s="15">
        <f t="shared" si="31"/>
        <v>70891.453394275522</v>
      </c>
    </row>
    <row r="242" spans="2:13" x14ac:dyDescent="0.25">
      <c r="B242">
        <v>231</v>
      </c>
      <c r="C242" s="15">
        <f t="shared" si="29"/>
        <v>5.8889781939797103E-11</v>
      </c>
      <c r="D242" s="54" t="str">
        <f t="shared" si="27"/>
        <v>0.00</v>
      </c>
      <c r="E242" s="15">
        <f t="shared" si="28"/>
        <v>3.435237279821498E-13</v>
      </c>
      <c r="F242" s="54" t="str">
        <f t="shared" si="24"/>
        <v>0.00</v>
      </c>
      <c r="G242" s="15">
        <f t="shared" si="25"/>
        <v>0</v>
      </c>
      <c r="H242" s="15">
        <f t="shared" si="26"/>
        <v>0</v>
      </c>
      <c r="I242" s="13">
        <v>7</v>
      </c>
      <c r="L242" s="15">
        <f t="shared" si="30"/>
        <v>107870.92858025724</v>
      </c>
      <c r="M242" s="15">
        <f t="shared" si="31"/>
        <v>70891.453394275522</v>
      </c>
    </row>
    <row r="243" spans="2:13" x14ac:dyDescent="0.25">
      <c r="B243">
        <v>232</v>
      </c>
      <c r="C243" s="15">
        <f t="shared" si="29"/>
        <v>5.8889781939797103E-11</v>
      </c>
      <c r="D243" s="54" t="str">
        <f t="shared" si="27"/>
        <v>0.00</v>
      </c>
      <c r="E243" s="15">
        <f t="shared" si="28"/>
        <v>3.435237279821498E-13</v>
      </c>
      <c r="F243" s="54" t="str">
        <f t="shared" si="24"/>
        <v>0.00</v>
      </c>
      <c r="G243" s="15">
        <f t="shared" si="25"/>
        <v>0</v>
      </c>
      <c r="H243" s="15">
        <f t="shared" si="26"/>
        <v>0</v>
      </c>
      <c r="I243" s="13">
        <v>7</v>
      </c>
      <c r="L243" s="15">
        <f t="shared" si="30"/>
        <v>107870.92858025724</v>
      </c>
      <c r="M243" s="15">
        <f t="shared" si="31"/>
        <v>70891.453394275522</v>
      </c>
    </row>
    <row r="244" spans="2:13" x14ac:dyDescent="0.25">
      <c r="B244">
        <v>233</v>
      </c>
      <c r="C244" s="15">
        <f t="shared" si="29"/>
        <v>5.8889781939797103E-11</v>
      </c>
      <c r="D244" s="54" t="str">
        <f t="shared" si="27"/>
        <v>0.00</v>
      </c>
      <c r="E244" s="15">
        <f t="shared" si="28"/>
        <v>3.435237279821498E-13</v>
      </c>
      <c r="F244" s="54" t="str">
        <f t="shared" si="24"/>
        <v>0.00</v>
      </c>
      <c r="G244" s="15">
        <f t="shared" si="25"/>
        <v>0</v>
      </c>
      <c r="H244" s="15">
        <f t="shared" si="26"/>
        <v>0</v>
      </c>
      <c r="I244" s="13">
        <v>7</v>
      </c>
      <c r="L244" s="15">
        <f t="shared" si="30"/>
        <v>107870.92858025724</v>
      </c>
      <c r="M244" s="15">
        <f t="shared" si="31"/>
        <v>70891.453394275522</v>
      </c>
    </row>
    <row r="245" spans="2:13" x14ac:dyDescent="0.25">
      <c r="B245">
        <v>234</v>
      </c>
      <c r="C245" s="15">
        <f t="shared" si="29"/>
        <v>5.8889781939797103E-11</v>
      </c>
      <c r="D245" s="54" t="str">
        <f t="shared" si="27"/>
        <v>0.00</v>
      </c>
      <c r="E245" s="15">
        <f t="shared" si="28"/>
        <v>3.435237279821498E-13</v>
      </c>
      <c r="F245" s="54" t="str">
        <f t="shared" si="24"/>
        <v>0.00</v>
      </c>
      <c r="G245" s="15">
        <f t="shared" si="25"/>
        <v>0</v>
      </c>
      <c r="H245" s="15">
        <f t="shared" si="26"/>
        <v>0</v>
      </c>
      <c r="I245" s="13">
        <v>7</v>
      </c>
      <c r="L245" s="15">
        <f t="shared" si="30"/>
        <v>107870.92858025724</v>
      </c>
      <c r="M245" s="15">
        <f t="shared" si="31"/>
        <v>70891.453394275522</v>
      </c>
    </row>
    <row r="246" spans="2:13" x14ac:dyDescent="0.25">
      <c r="B246">
        <v>235</v>
      </c>
      <c r="C246" s="15">
        <f t="shared" si="29"/>
        <v>5.8889781939797103E-11</v>
      </c>
      <c r="D246" s="54" t="str">
        <f t="shared" si="27"/>
        <v>0.00</v>
      </c>
      <c r="E246" s="15">
        <f t="shared" si="28"/>
        <v>3.435237279821498E-13</v>
      </c>
      <c r="F246" s="54" t="str">
        <f t="shared" si="24"/>
        <v>0.00</v>
      </c>
      <c r="G246" s="15">
        <f t="shared" si="25"/>
        <v>0</v>
      </c>
      <c r="H246" s="15">
        <f t="shared" si="26"/>
        <v>0</v>
      </c>
      <c r="I246" s="13">
        <v>7</v>
      </c>
      <c r="L246" s="15">
        <f t="shared" si="30"/>
        <v>107870.92858025724</v>
      </c>
      <c r="M246" s="15">
        <f t="shared" si="31"/>
        <v>70891.453394275522</v>
      </c>
    </row>
    <row r="247" spans="2:13" x14ac:dyDescent="0.25">
      <c r="B247">
        <v>236</v>
      </c>
      <c r="C247" s="15">
        <f t="shared" si="29"/>
        <v>5.8889781939797103E-11</v>
      </c>
      <c r="D247" s="54" t="str">
        <f t="shared" si="27"/>
        <v>0.00</v>
      </c>
      <c r="E247" s="15">
        <f t="shared" si="28"/>
        <v>3.435237279821498E-13</v>
      </c>
      <c r="F247" s="54" t="str">
        <f t="shared" si="24"/>
        <v>0.00</v>
      </c>
      <c r="G247" s="15">
        <f t="shared" si="25"/>
        <v>0</v>
      </c>
      <c r="H247" s="15">
        <f t="shared" si="26"/>
        <v>0</v>
      </c>
      <c r="I247" s="13">
        <v>7</v>
      </c>
      <c r="L247" s="15">
        <f t="shared" si="30"/>
        <v>107870.92858025724</v>
      </c>
      <c r="M247" s="15">
        <f t="shared" si="31"/>
        <v>70891.453394275522</v>
      </c>
    </row>
    <row r="248" spans="2:13" x14ac:dyDescent="0.25">
      <c r="B248">
        <v>237</v>
      </c>
      <c r="C248" s="15">
        <f t="shared" si="29"/>
        <v>5.8889781939797103E-11</v>
      </c>
      <c r="D248" s="54" t="str">
        <f t="shared" si="27"/>
        <v>0.00</v>
      </c>
      <c r="E248" s="15">
        <f t="shared" si="28"/>
        <v>3.435237279821498E-13</v>
      </c>
      <c r="F248" s="54" t="str">
        <f t="shared" si="24"/>
        <v>0.00</v>
      </c>
      <c r="G248" s="15">
        <f t="shared" si="25"/>
        <v>0</v>
      </c>
      <c r="H248" s="15">
        <f t="shared" si="26"/>
        <v>0</v>
      </c>
      <c r="I248" s="13">
        <v>7</v>
      </c>
      <c r="L248" s="15">
        <f t="shared" si="30"/>
        <v>107870.92858025724</v>
      </c>
      <c r="M248" s="15">
        <f t="shared" si="31"/>
        <v>70891.453394275522</v>
      </c>
    </row>
    <row r="249" spans="2:13" x14ac:dyDescent="0.25">
      <c r="B249">
        <v>238</v>
      </c>
      <c r="C249" s="15">
        <f t="shared" si="29"/>
        <v>5.8889781939797103E-11</v>
      </c>
      <c r="D249" s="54" t="str">
        <f t="shared" si="27"/>
        <v>0.00</v>
      </c>
      <c r="E249" s="15">
        <f t="shared" si="28"/>
        <v>3.435237279821498E-13</v>
      </c>
      <c r="F249" s="54" t="str">
        <f t="shared" si="24"/>
        <v>0.00</v>
      </c>
      <c r="G249" s="15">
        <f t="shared" si="25"/>
        <v>0</v>
      </c>
      <c r="H249" s="15">
        <f t="shared" si="26"/>
        <v>0</v>
      </c>
      <c r="I249" s="13">
        <v>7</v>
      </c>
      <c r="L249" s="15">
        <f t="shared" si="30"/>
        <v>107870.92858025724</v>
      </c>
      <c r="M249" s="15">
        <f t="shared" si="31"/>
        <v>70891.453394275522</v>
      </c>
    </row>
    <row r="250" spans="2:13" x14ac:dyDescent="0.25">
      <c r="B250">
        <v>239</v>
      </c>
      <c r="C250" s="15">
        <f t="shared" si="29"/>
        <v>5.8889781939797103E-11</v>
      </c>
      <c r="D250" s="54" t="str">
        <f t="shared" si="27"/>
        <v>0.00</v>
      </c>
      <c r="E250" s="15">
        <f t="shared" si="28"/>
        <v>3.435237279821498E-13</v>
      </c>
      <c r="F250" s="54" t="str">
        <f t="shared" si="24"/>
        <v>0.00</v>
      </c>
      <c r="G250" s="15">
        <f t="shared" si="25"/>
        <v>0</v>
      </c>
      <c r="H250" s="15">
        <f t="shared" si="26"/>
        <v>0</v>
      </c>
      <c r="I250" s="13">
        <v>7</v>
      </c>
      <c r="L250" s="15">
        <f t="shared" si="30"/>
        <v>107870.92858025724</v>
      </c>
      <c r="M250" s="15">
        <f t="shared" si="31"/>
        <v>70891.453394275522</v>
      </c>
    </row>
    <row r="251" spans="2:13" x14ac:dyDescent="0.25">
      <c r="B251">
        <v>240</v>
      </c>
      <c r="C251" s="15">
        <f t="shared" si="29"/>
        <v>5.8889781939797103E-11</v>
      </c>
      <c r="D251" s="54" t="str">
        <f t="shared" si="27"/>
        <v>0.00</v>
      </c>
      <c r="E251" s="15">
        <f t="shared" si="28"/>
        <v>3.435237279821498E-13</v>
      </c>
      <c r="F251" s="54" t="str">
        <f t="shared" si="24"/>
        <v>0.00</v>
      </c>
      <c r="G251" s="15">
        <f t="shared" si="25"/>
        <v>0</v>
      </c>
      <c r="H251" s="15">
        <f t="shared" si="26"/>
        <v>0</v>
      </c>
      <c r="I251" s="13">
        <v>7</v>
      </c>
      <c r="L251" s="15">
        <f t="shared" si="30"/>
        <v>107870.92858025724</v>
      </c>
      <c r="M251" s="15">
        <f t="shared" si="31"/>
        <v>70891.453394275522</v>
      </c>
    </row>
    <row r="252" spans="2:13" x14ac:dyDescent="0.25">
      <c r="B252">
        <v>241</v>
      </c>
      <c r="C252" s="15">
        <f t="shared" si="29"/>
        <v>5.8889781939797103E-11</v>
      </c>
      <c r="D252" s="54" t="str">
        <f t="shared" si="27"/>
        <v>0.00</v>
      </c>
      <c r="E252" s="15">
        <f t="shared" si="28"/>
        <v>3.435237279821498E-13</v>
      </c>
      <c r="F252" s="54" t="str">
        <f t="shared" si="24"/>
        <v>0.00</v>
      </c>
      <c r="G252" s="15">
        <f t="shared" si="25"/>
        <v>0</v>
      </c>
      <c r="H252" s="15">
        <f t="shared" si="26"/>
        <v>0</v>
      </c>
      <c r="I252" s="13">
        <v>7</v>
      </c>
      <c r="L252" s="15">
        <f t="shared" si="30"/>
        <v>107870.92858025724</v>
      </c>
      <c r="M252" s="15">
        <f t="shared" si="31"/>
        <v>70891.453394275522</v>
      </c>
    </row>
    <row r="253" spans="2:13" x14ac:dyDescent="0.25">
      <c r="B253">
        <v>242</v>
      </c>
      <c r="C253" s="15">
        <f t="shared" si="29"/>
        <v>5.8889781939797103E-11</v>
      </c>
      <c r="D253" s="54" t="str">
        <f t="shared" si="27"/>
        <v>0.00</v>
      </c>
      <c r="E253" s="15">
        <f t="shared" si="28"/>
        <v>3.435237279821498E-13</v>
      </c>
      <c r="F253" s="54" t="str">
        <f t="shared" si="24"/>
        <v>0.00</v>
      </c>
      <c r="G253" s="15">
        <f t="shared" si="25"/>
        <v>0</v>
      </c>
      <c r="H253" s="15">
        <f t="shared" si="26"/>
        <v>0</v>
      </c>
      <c r="I253" s="13">
        <v>7</v>
      </c>
      <c r="L253" s="15">
        <f t="shared" si="30"/>
        <v>107870.92858025724</v>
      </c>
      <c r="M253" s="15">
        <f t="shared" si="31"/>
        <v>70891.453394275522</v>
      </c>
    </row>
    <row r="254" spans="2:13" x14ac:dyDescent="0.25">
      <c r="B254">
        <v>243</v>
      </c>
      <c r="C254" s="15">
        <f t="shared" si="29"/>
        <v>5.8889781939797103E-11</v>
      </c>
      <c r="D254" s="54" t="str">
        <f t="shared" si="27"/>
        <v>0.00</v>
      </c>
      <c r="E254" s="15">
        <f t="shared" si="28"/>
        <v>3.435237279821498E-13</v>
      </c>
      <c r="F254" s="54" t="str">
        <f t="shared" si="24"/>
        <v>0.00</v>
      </c>
      <c r="G254" s="15">
        <f t="shared" si="25"/>
        <v>0</v>
      </c>
      <c r="H254" s="15">
        <f t="shared" si="26"/>
        <v>0</v>
      </c>
      <c r="I254" s="13">
        <v>7</v>
      </c>
      <c r="L254" s="15">
        <f t="shared" si="30"/>
        <v>107870.92858025724</v>
      </c>
      <c r="M254" s="15">
        <f t="shared" si="31"/>
        <v>70891.453394275522</v>
      </c>
    </row>
    <row r="255" spans="2:13" x14ac:dyDescent="0.25">
      <c r="B255">
        <v>244</v>
      </c>
      <c r="C255" s="15">
        <f t="shared" si="29"/>
        <v>5.8889781939797103E-11</v>
      </c>
      <c r="D255" s="54" t="str">
        <f t="shared" si="27"/>
        <v>0.00</v>
      </c>
      <c r="E255" s="15">
        <f t="shared" si="28"/>
        <v>3.435237279821498E-13</v>
      </c>
      <c r="F255" s="54" t="str">
        <f t="shared" si="24"/>
        <v>0.00</v>
      </c>
      <c r="G255" s="15">
        <f t="shared" si="25"/>
        <v>0</v>
      </c>
      <c r="H255" s="15">
        <f t="shared" si="26"/>
        <v>0</v>
      </c>
      <c r="I255" s="13">
        <v>7</v>
      </c>
      <c r="L255" s="15">
        <f t="shared" si="30"/>
        <v>107870.92858025724</v>
      </c>
      <c r="M255" s="15">
        <f t="shared" si="31"/>
        <v>70891.453394275522</v>
      </c>
    </row>
    <row r="256" spans="2:13" x14ac:dyDescent="0.25">
      <c r="B256">
        <v>245</v>
      </c>
      <c r="C256" s="15">
        <f t="shared" si="29"/>
        <v>5.8889781939797103E-11</v>
      </c>
      <c r="D256" s="54" t="str">
        <f t="shared" si="27"/>
        <v>0.00</v>
      </c>
      <c r="E256" s="15">
        <f t="shared" si="28"/>
        <v>3.435237279821498E-13</v>
      </c>
      <c r="F256" s="54" t="str">
        <f t="shared" si="24"/>
        <v>0.00</v>
      </c>
      <c r="G256" s="15">
        <f t="shared" si="25"/>
        <v>0</v>
      </c>
      <c r="H256" s="15">
        <f t="shared" si="26"/>
        <v>0</v>
      </c>
      <c r="I256" s="13">
        <v>7</v>
      </c>
      <c r="L256" s="15">
        <f t="shared" si="30"/>
        <v>107870.92858025724</v>
      </c>
      <c r="M256" s="15">
        <f t="shared" si="31"/>
        <v>70891.453394275522</v>
      </c>
    </row>
    <row r="257" spans="2:13" x14ac:dyDescent="0.25">
      <c r="B257">
        <v>246</v>
      </c>
      <c r="C257" s="15">
        <f t="shared" si="29"/>
        <v>5.8889781939797103E-11</v>
      </c>
      <c r="D257" s="54" t="str">
        <f t="shared" si="27"/>
        <v>0.00</v>
      </c>
      <c r="E257" s="15">
        <f t="shared" si="28"/>
        <v>3.435237279821498E-13</v>
      </c>
      <c r="F257" s="54" t="str">
        <f t="shared" si="24"/>
        <v>0.00</v>
      </c>
      <c r="G257" s="15">
        <f t="shared" si="25"/>
        <v>0</v>
      </c>
      <c r="H257" s="15">
        <f t="shared" si="26"/>
        <v>0</v>
      </c>
      <c r="I257" s="13">
        <v>7</v>
      </c>
      <c r="L257" s="15">
        <f t="shared" si="30"/>
        <v>107870.92858025724</v>
      </c>
      <c r="M257" s="15">
        <f t="shared" si="31"/>
        <v>70891.453394275522</v>
      </c>
    </row>
    <row r="258" spans="2:13" x14ac:dyDescent="0.25">
      <c r="B258">
        <v>247</v>
      </c>
      <c r="C258" s="15">
        <f t="shared" si="29"/>
        <v>5.8889781939797103E-11</v>
      </c>
      <c r="D258" s="54" t="str">
        <f t="shared" si="27"/>
        <v>0.00</v>
      </c>
      <c r="E258" s="15">
        <f t="shared" si="28"/>
        <v>3.435237279821498E-13</v>
      </c>
      <c r="F258" s="54" t="str">
        <f t="shared" si="24"/>
        <v>0.00</v>
      </c>
      <c r="G258" s="15">
        <f t="shared" si="25"/>
        <v>0</v>
      </c>
      <c r="H258" s="15">
        <f t="shared" si="26"/>
        <v>0</v>
      </c>
      <c r="I258" s="13">
        <v>7</v>
      </c>
      <c r="L258" s="15">
        <f t="shared" si="30"/>
        <v>107870.92858025724</v>
      </c>
      <c r="M258" s="15">
        <f t="shared" si="31"/>
        <v>70891.453394275522</v>
      </c>
    </row>
    <row r="259" spans="2:13" x14ac:dyDescent="0.25">
      <c r="B259">
        <v>248</v>
      </c>
      <c r="C259" s="15">
        <f t="shared" si="29"/>
        <v>5.8889781939797103E-11</v>
      </c>
      <c r="D259" s="54" t="str">
        <f t="shared" si="27"/>
        <v>0.00</v>
      </c>
      <c r="E259" s="15">
        <f t="shared" si="28"/>
        <v>3.435237279821498E-13</v>
      </c>
      <c r="F259" s="54" t="str">
        <f t="shared" si="24"/>
        <v>0.00</v>
      </c>
      <c r="G259" s="15">
        <f t="shared" si="25"/>
        <v>0</v>
      </c>
      <c r="H259" s="15">
        <f t="shared" si="26"/>
        <v>0</v>
      </c>
      <c r="I259" s="13">
        <v>7</v>
      </c>
      <c r="L259" s="15">
        <f t="shared" si="30"/>
        <v>107870.92858025724</v>
      </c>
      <c r="M259" s="15">
        <f t="shared" si="31"/>
        <v>70891.453394275522</v>
      </c>
    </row>
    <row r="260" spans="2:13" x14ac:dyDescent="0.25">
      <c r="B260">
        <v>249</v>
      </c>
      <c r="C260" s="15">
        <f t="shared" si="29"/>
        <v>5.8889781939797103E-11</v>
      </c>
      <c r="D260" s="54" t="str">
        <f t="shared" si="27"/>
        <v>0.00</v>
      </c>
      <c r="E260" s="15">
        <f t="shared" si="28"/>
        <v>3.435237279821498E-13</v>
      </c>
      <c r="F260" s="54" t="str">
        <f t="shared" si="24"/>
        <v>0.00</v>
      </c>
      <c r="G260" s="15">
        <f t="shared" si="25"/>
        <v>0</v>
      </c>
      <c r="H260" s="15">
        <f t="shared" si="26"/>
        <v>0</v>
      </c>
      <c r="I260" s="13">
        <v>7</v>
      </c>
      <c r="L260" s="15">
        <f t="shared" si="30"/>
        <v>107870.92858025724</v>
      </c>
      <c r="M260" s="15">
        <f t="shared" si="31"/>
        <v>70891.453394275522</v>
      </c>
    </row>
    <row r="261" spans="2:13" x14ac:dyDescent="0.25">
      <c r="B261">
        <v>250</v>
      </c>
      <c r="C261" s="15">
        <f t="shared" si="29"/>
        <v>5.8889781939797103E-11</v>
      </c>
      <c r="D261" s="54" t="str">
        <f t="shared" si="27"/>
        <v>0.00</v>
      </c>
      <c r="E261" s="15">
        <f t="shared" si="28"/>
        <v>3.435237279821498E-13</v>
      </c>
      <c r="F261" s="54" t="str">
        <f t="shared" si="24"/>
        <v>0.00</v>
      </c>
      <c r="G261" s="15">
        <f t="shared" si="25"/>
        <v>0</v>
      </c>
      <c r="H261" s="15">
        <f t="shared" si="26"/>
        <v>0</v>
      </c>
      <c r="I261" s="13">
        <v>7</v>
      </c>
      <c r="L261" s="15">
        <f t="shared" si="30"/>
        <v>107870.92858025724</v>
      </c>
      <c r="M261" s="15">
        <f t="shared" si="31"/>
        <v>70891.453394275522</v>
      </c>
    </row>
    <row r="262" spans="2:13" x14ac:dyDescent="0.25">
      <c r="B262">
        <v>251</v>
      </c>
      <c r="C262" s="15">
        <f t="shared" si="29"/>
        <v>5.8889781939797103E-11</v>
      </c>
      <c r="D262" s="54" t="str">
        <f t="shared" si="27"/>
        <v>0.00</v>
      </c>
      <c r="E262" s="15">
        <f t="shared" si="28"/>
        <v>3.435237279821498E-13</v>
      </c>
      <c r="F262" s="54" t="str">
        <f t="shared" si="24"/>
        <v>0.00</v>
      </c>
      <c r="G262" s="15">
        <f t="shared" si="25"/>
        <v>0</v>
      </c>
      <c r="H262" s="15">
        <f t="shared" si="26"/>
        <v>0</v>
      </c>
      <c r="I262" s="13">
        <v>7</v>
      </c>
      <c r="L262" s="15">
        <f t="shared" si="30"/>
        <v>107870.92858025724</v>
      </c>
      <c r="M262" s="15">
        <f t="shared" si="31"/>
        <v>70891.453394275522</v>
      </c>
    </row>
    <row r="263" spans="2:13" x14ac:dyDescent="0.25">
      <c r="B263">
        <v>252</v>
      </c>
      <c r="C263" s="15">
        <f t="shared" si="29"/>
        <v>5.8889781939797103E-11</v>
      </c>
      <c r="D263" s="54" t="str">
        <f t="shared" si="27"/>
        <v>0.00</v>
      </c>
      <c r="E263" s="15">
        <f t="shared" si="28"/>
        <v>3.435237279821498E-13</v>
      </c>
      <c r="F263" s="54" t="str">
        <f t="shared" si="24"/>
        <v>0.00</v>
      </c>
      <c r="G263" s="15">
        <f t="shared" si="25"/>
        <v>0</v>
      </c>
      <c r="H263" s="15">
        <f t="shared" si="26"/>
        <v>0</v>
      </c>
      <c r="I263" s="13">
        <v>7</v>
      </c>
      <c r="L263" s="15">
        <f t="shared" si="30"/>
        <v>107870.92858025724</v>
      </c>
      <c r="M263" s="15">
        <f t="shared" si="31"/>
        <v>70891.453394275522</v>
      </c>
    </row>
    <row r="264" spans="2:13" x14ac:dyDescent="0.25">
      <c r="B264">
        <v>253</v>
      </c>
      <c r="C264" s="15">
        <f t="shared" si="29"/>
        <v>5.8889781939797103E-11</v>
      </c>
      <c r="D264" s="54" t="str">
        <f t="shared" si="27"/>
        <v>0.00</v>
      </c>
      <c r="E264" s="15">
        <f t="shared" si="28"/>
        <v>3.435237279821498E-13</v>
      </c>
      <c r="F264" s="54" t="str">
        <f t="shared" si="24"/>
        <v>0.00</v>
      </c>
      <c r="G264" s="15">
        <f t="shared" si="25"/>
        <v>0</v>
      </c>
      <c r="H264" s="15">
        <f t="shared" si="26"/>
        <v>0</v>
      </c>
      <c r="I264" s="13">
        <v>7</v>
      </c>
      <c r="L264" s="15">
        <f t="shared" si="30"/>
        <v>107870.92858025724</v>
      </c>
      <c r="M264" s="15">
        <f t="shared" si="31"/>
        <v>70891.453394275522</v>
      </c>
    </row>
    <row r="265" spans="2:13" x14ac:dyDescent="0.25">
      <c r="B265">
        <v>254</v>
      </c>
      <c r="C265" s="15">
        <f t="shared" si="29"/>
        <v>5.8889781939797103E-11</v>
      </c>
      <c r="D265" s="54" t="str">
        <f t="shared" si="27"/>
        <v>0.00</v>
      </c>
      <c r="E265" s="15">
        <f t="shared" si="28"/>
        <v>3.435237279821498E-13</v>
      </c>
      <c r="F265" s="54" t="str">
        <f t="shared" si="24"/>
        <v>0.00</v>
      </c>
      <c r="G265" s="15">
        <f t="shared" si="25"/>
        <v>0</v>
      </c>
      <c r="H265" s="15">
        <f t="shared" si="26"/>
        <v>0</v>
      </c>
      <c r="I265" s="13">
        <v>7</v>
      </c>
      <c r="L265" s="15">
        <f t="shared" si="30"/>
        <v>107870.92858025724</v>
      </c>
      <c r="M265" s="15">
        <f t="shared" si="31"/>
        <v>70891.453394275522</v>
      </c>
    </row>
    <row r="266" spans="2:13" x14ac:dyDescent="0.25">
      <c r="B266">
        <v>255</v>
      </c>
      <c r="C266" s="15">
        <f t="shared" si="29"/>
        <v>5.8889781939797103E-11</v>
      </c>
      <c r="D266" s="54" t="str">
        <f t="shared" si="27"/>
        <v>0.00</v>
      </c>
      <c r="E266" s="15">
        <f t="shared" si="28"/>
        <v>3.435237279821498E-13</v>
      </c>
      <c r="F266" s="54" t="str">
        <f t="shared" si="24"/>
        <v>0.00</v>
      </c>
      <c r="G266" s="15">
        <f t="shared" si="25"/>
        <v>0</v>
      </c>
      <c r="H266" s="15">
        <f t="shared" si="26"/>
        <v>0</v>
      </c>
      <c r="I266" s="13">
        <v>7</v>
      </c>
      <c r="L266" s="15">
        <f t="shared" si="30"/>
        <v>107870.92858025724</v>
      </c>
      <c r="M266" s="15">
        <f t="shared" si="31"/>
        <v>70891.453394275522</v>
      </c>
    </row>
    <row r="267" spans="2:13" x14ac:dyDescent="0.25">
      <c r="B267">
        <v>256</v>
      </c>
      <c r="C267" s="15">
        <f t="shared" si="29"/>
        <v>5.8889781939797103E-11</v>
      </c>
      <c r="D267" s="54" t="str">
        <f t="shared" si="27"/>
        <v>0.00</v>
      </c>
      <c r="E267" s="15">
        <f t="shared" si="28"/>
        <v>3.435237279821498E-13</v>
      </c>
      <c r="F267" s="54" t="str">
        <f t="shared" si="24"/>
        <v>0.00</v>
      </c>
      <c r="G267" s="15">
        <f t="shared" si="25"/>
        <v>0</v>
      </c>
      <c r="H267" s="15">
        <f t="shared" si="26"/>
        <v>0</v>
      </c>
      <c r="I267" s="13">
        <v>7</v>
      </c>
      <c r="L267" s="15">
        <f t="shared" si="30"/>
        <v>107870.92858025724</v>
      </c>
      <c r="M267" s="15">
        <f t="shared" si="31"/>
        <v>70891.453394275522</v>
      </c>
    </row>
    <row r="268" spans="2:13" x14ac:dyDescent="0.25">
      <c r="B268">
        <v>257</v>
      </c>
      <c r="C268" s="15">
        <f t="shared" si="29"/>
        <v>5.8889781939797103E-11</v>
      </c>
      <c r="D268" s="54" t="str">
        <f t="shared" si="27"/>
        <v>0.00</v>
      </c>
      <c r="E268" s="15">
        <f t="shared" si="28"/>
        <v>3.435237279821498E-13</v>
      </c>
      <c r="F268" s="54" t="str">
        <f t="shared" ref="F268:F331" si="32">IF(C268&gt;1, ($E268*(1-$I$8/100))-$P$20, "0.00")</f>
        <v>0.00</v>
      </c>
      <c r="G268" s="15">
        <f t="shared" ref="G268:G331" si="33">((IF(ROUND(E268, 2)=0,0,$D268-E268))*-1)*-1</f>
        <v>0</v>
      </c>
      <c r="H268" s="15">
        <f t="shared" ref="H268:H331" si="34">G268+F268</f>
        <v>0</v>
      </c>
      <c r="I268" s="13">
        <v>7</v>
      </c>
      <c r="L268" s="15">
        <f t="shared" si="30"/>
        <v>107870.92858025724</v>
      </c>
      <c r="M268" s="15">
        <f t="shared" si="31"/>
        <v>70891.453394275522</v>
      </c>
    </row>
    <row r="269" spans="2:13" x14ac:dyDescent="0.25">
      <c r="B269">
        <v>258</v>
      </c>
      <c r="C269" s="15">
        <f t="shared" si="29"/>
        <v>5.8889781939797103E-11</v>
      </c>
      <c r="D269" s="54" t="str">
        <f t="shared" ref="D269:D332" si="35">IF(C269&gt;1, (PMT((($I269/100)/$I$5),$I$4*$I$5,$I$7,0,0))*-1, "0.00")</f>
        <v>0.00</v>
      </c>
      <c r="E269" s="15">
        <f t="shared" ref="E269:E332" si="36">$C269*(($I269/100)/$I$5)</f>
        <v>3.435237279821498E-13</v>
      </c>
      <c r="F269" s="54" t="str">
        <f t="shared" si="32"/>
        <v>0.00</v>
      </c>
      <c r="G269" s="15">
        <f t="shared" si="33"/>
        <v>0</v>
      </c>
      <c r="H269" s="15">
        <f t="shared" si="34"/>
        <v>0</v>
      </c>
      <c r="I269" s="13">
        <v>7</v>
      </c>
      <c r="L269" s="15">
        <f t="shared" si="30"/>
        <v>107870.92858025724</v>
      </c>
      <c r="M269" s="15">
        <f t="shared" si="31"/>
        <v>70891.453394275522</v>
      </c>
    </row>
    <row r="270" spans="2:13" x14ac:dyDescent="0.25">
      <c r="B270">
        <v>259</v>
      </c>
      <c r="C270" s="15">
        <f t="shared" ref="C270:C333" si="37">C269-G269</f>
        <v>5.8889781939797103E-11</v>
      </c>
      <c r="D270" s="54" t="str">
        <f t="shared" si="35"/>
        <v>0.00</v>
      </c>
      <c r="E270" s="15">
        <f t="shared" si="36"/>
        <v>3.435237279821498E-13</v>
      </c>
      <c r="F270" s="54" t="str">
        <f t="shared" si="32"/>
        <v>0.00</v>
      </c>
      <c r="G270" s="15">
        <f t="shared" si="33"/>
        <v>0</v>
      </c>
      <c r="H270" s="15">
        <f t="shared" si="34"/>
        <v>0</v>
      </c>
      <c r="I270" s="13">
        <v>7</v>
      </c>
      <c r="L270" s="15">
        <f t="shared" ref="L270:L333" si="38">L269+E270</f>
        <v>107870.92858025724</v>
      </c>
      <c r="M270" s="15">
        <f t="shared" ref="M270:M333" si="39">M269+F270</f>
        <v>70891.453394275522</v>
      </c>
    </row>
    <row r="271" spans="2:13" x14ac:dyDescent="0.25">
      <c r="B271">
        <v>260</v>
      </c>
      <c r="C271" s="15">
        <f t="shared" si="37"/>
        <v>5.8889781939797103E-11</v>
      </c>
      <c r="D271" s="54" t="str">
        <f t="shared" si="35"/>
        <v>0.00</v>
      </c>
      <c r="E271" s="15">
        <f t="shared" si="36"/>
        <v>3.435237279821498E-13</v>
      </c>
      <c r="F271" s="54" t="str">
        <f t="shared" si="32"/>
        <v>0.00</v>
      </c>
      <c r="G271" s="15">
        <f t="shared" si="33"/>
        <v>0</v>
      </c>
      <c r="H271" s="15">
        <f t="shared" si="34"/>
        <v>0</v>
      </c>
      <c r="I271" s="13">
        <v>7</v>
      </c>
      <c r="L271" s="15">
        <f t="shared" si="38"/>
        <v>107870.92858025724</v>
      </c>
      <c r="M271" s="15">
        <f t="shared" si="39"/>
        <v>70891.453394275522</v>
      </c>
    </row>
    <row r="272" spans="2:13" x14ac:dyDescent="0.25">
      <c r="B272">
        <v>261</v>
      </c>
      <c r="C272" s="15">
        <f t="shared" si="37"/>
        <v>5.8889781939797103E-11</v>
      </c>
      <c r="D272" s="54" t="str">
        <f t="shared" si="35"/>
        <v>0.00</v>
      </c>
      <c r="E272" s="15">
        <f t="shared" si="36"/>
        <v>3.435237279821498E-13</v>
      </c>
      <c r="F272" s="54" t="str">
        <f t="shared" si="32"/>
        <v>0.00</v>
      </c>
      <c r="G272" s="15">
        <f t="shared" si="33"/>
        <v>0</v>
      </c>
      <c r="H272" s="15">
        <f t="shared" si="34"/>
        <v>0</v>
      </c>
      <c r="I272" s="13">
        <v>7</v>
      </c>
      <c r="L272" s="15">
        <f t="shared" si="38"/>
        <v>107870.92858025724</v>
      </c>
      <c r="M272" s="15">
        <f t="shared" si="39"/>
        <v>70891.453394275522</v>
      </c>
    </row>
    <row r="273" spans="2:13" x14ac:dyDescent="0.25">
      <c r="B273">
        <v>262</v>
      </c>
      <c r="C273" s="15">
        <f t="shared" si="37"/>
        <v>5.8889781939797103E-11</v>
      </c>
      <c r="D273" s="54" t="str">
        <f t="shared" si="35"/>
        <v>0.00</v>
      </c>
      <c r="E273" s="15">
        <f t="shared" si="36"/>
        <v>3.435237279821498E-13</v>
      </c>
      <c r="F273" s="54" t="str">
        <f t="shared" si="32"/>
        <v>0.00</v>
      </c>
      <c r="G273" s="15">
        <f t="shared" si="33"/>
        <v>0</v>
      </c>
      <c r="H273" s="15">
        <f t="shared" si="34"/>
        <v>0</v>
      </c>
      <c r="I273" s="13">
        <v>7</v>
      </c>
      <c r="L273" s="15">
        <f t="shared" si="38"/>
        <v>107870.92858025724</v>
      </c>
      <c r="M273" s="15">
        <f t="shared" si="39"/>
        <v>70891.453394275522</v>
      </c>
    </row>
    <row r="274" spans="2:13" x14ac:dyDescent="0.25">
      <c r="B274">
        <v>263</v>
      </c>
      <c r="C274" s="15">
        <f t="shared" si="37"/>
        <v>5.8889781939797103E-11</v>
      </c>
      <c r="D274" s="54" t="str">
        <f t="shared" si="35"/>
        <v>0.00</v>
      </c>
      <c r="E274" s="15">
        <f t="shared" si="36"/>
        <v>3.435237279821498E-13</v>
      </c>
      <c r="F274" s="54" t="str">
        <f t="shared" si="32"/>
        <v>0.00</v>
      </c>
      <c r="G274" s="15">
        <f t="shared" si="33"/>
        <v>0</v>
      </c>
      <c r="H274" s="15">
        <f t="shared" si="34"/>
        <v>0</v>
      </c>
      <c r="I274" s="13">
        <v>7</v>
      </c>
      <c r="L274" s="15">
        <f t="shared" si="38"/>
        <v>107870.92858025724</v>
      </c>
      <c r="M274" s="15">
        <f t="shared" si="39"/>
        <v>70891.453394275522</v>
      </c>
    </row>
    <row r="275" spans="2:13" x14ac:dyDescent="0.25">
      <c r="B275">
        <v>264</v>
      </c>
      <c r="C275" s="15">
        <f t="shared" si="37"/>
        <v>5.8889781939797103E-11</v>
      </c>
      <c r="D275" s="54" t="str">
        <f t="shared" si="35"/>
        <v>0.00</v>
      </c>
      <c r="E275" s="15">
        <f t="shared" si="36"/>
        <v>3.435237279821498E-13</v>
      </c>
      <c r="F275" s="54" t="str">
        <f t="shared" si="32"/>
        <v>0.00</v>
      </c>
      <c r="G275" s="15">
        <f t="shared" si="33"/>
        <v>0</v>
      </c>
      <c r="H275" s="15">
        <f t="shared" si="34"/>
        <v>0</v>
      </c>
      <c r="I275" s="13">
        <v>7</v>
      </c>
      <c r="L275" s="15">
        <f t="shared" si="38"/>
        <v>107870.92858025724</v>
      </c>
      <c r="M275" s="15">
        <f t="shared" si="39"/>
        <v>70891.453394275522</v>
      </c>
    </row>
    <row r="276" spans="2:13" x14ac:dyDescent="0.25">
      <c r="B276">
        <v>265</v>
      </c>
      <c r="C276" s="15">
        <f t="shared" si="37"/>
        <v>5.8889781939797103E-11</v>
      </c>
      <c r="D276" s="54" t="str">
        <f t="shared" si="35"/>
        <v>0.00</v>
      </c>
      <c r="E276" s="15">
        <f t="shared" si="36"/>
        <v>3.435237279821498E-13</v>
      </c>
      <c r="F276" s="54" t="str">
        <f t="shared" si="32"/>
        <v>0.00</v>
      </c>
      <c r="G276" s="15">
        <f t="shared" si="33"/>
        <v>0</v>
      </c>
      <c r="H276" s="15">
        <f t="shared" si="34"/>
        <v>0</v>
      </c>
      <c r="I276" s="13">
        <v>7</v>
      </c>
      <c r="L276" s="15">
        <f t="shared" si="38"/>
        <v>107870.92858025724</v>
      </c>
      <c r="M276" s="15">
        <f t="shared" si="39"/>
        <v>70891.453394275522</v>
      </c>
    </row>
    <row r="277" spans="2:13" x14ac:dyDescent="0.25">
      <c r="B277">
        <v>266</v>
      </c>
      <c r="C277" s="15">
        <f t="shared" si="37"/>
        <v>5.8889781939797103E-11</v>
      </c>
      <c r="D277" s="54" t="str">
        <f t="shared" si="35"/>
        <v>0.00</v>
      </c>
      <c r="E277" s="15">
        <f t="shared" si="36"/>
        <v>3.435237279821498E-13</v>
      </c>
      <c r="F277" s="54" t="str">
        <f t="shared" si="32"/>
        <v>0.00</v>
      </c>
      <c r="G277" s="15">
        <f t="shared" si="33"/>
        <v>0</v>
      </c>
      <c r="H277" s="15">
        <f t="shared" si="34"/>
        <v>0</v>
      </c>
      <c r="I277" s="13">
        <v>7</v>
      </c>
      <c r="L277" s="15">
        <f t="shared" si="38"/>
        <v>107870.92858025724</v>
      </c>
      <c r="M277" s="15">
        <f t="shared" si="39"/>
        <v>70891.453394275522</v>
      </c>
    </row>
    <row r="278" spans="2:13" x14ac:dyDescent="0.25">
      <c r="B278">
        <v>267</v>
      </c>
      <c r="C278" s="15">
        <f t="shared" si="37"/>
        <v>5.8889781939797103E-11</v>
      </c>
      <c r="D278" s="54" t="str">
        <f t="shared" si="35"/>
        <v>0.00</v>
      </c>
      <c r="E278" s="15">
        <f t="shared" si="36"/>
        <v>3.435237279821498E-13</v>
      </c>
      <c r="F278" s="54" t="str">
        <f t="shared" si="32"/>
        <v>0.00</v>
      </c>
      <c r="G278" s="15">
        <f t="shared" si="33"/>
        <v>0</v>
      </c>
      <c r="H278" s="15">
        <f t="shared" si="34"/>
        <v>0</v>
      </c>
      <c r="I278" s="13">
        <v>7</v>
      </c>
      <c r="L278" s="15">
        <f t="shared" si="38"/>
        <v>107870.92858025724</v>
      </c>
      <c r="M278" s="15">
        <f t="shared" si="39"/>
        <v>70891.453394275522</v>
      </c>
    </row>
    <row r="279" spans="2:13" x14ac:dyDescent="0.25">
      <c r="B279">
        <v>268</v>
      </c>
      <c r="C279" s="15">
        <f t="shared" si="37"/>
        <v>5.8889781939797103E-11</v>
      </c>
      <c r="D279" s="54" t="str">
        <f t="shared" si="35"/>
        <v>0.00</v>
      </c>
      <c r="E279" s="15">
        <f t="shared" si="36"/>
        <v>3.435237279821498E-13</v>
      </c>
      <c r="F279" s="54" t="str">
        <f t="shared" si="32"/>
        <v>0.00</v>
      </c>
      <c r="G279" s="15">
        <f t="shared" si="33"/>
        <v>0</v>
      </c>
      <c r="H279" s="15">
        <f t="shared" si="34"/>
        <v>0</v>
      </c>
      <c r="I279" s="13">
        <v>7</v>
      </c>
      <c r="L279" s="15">
        <f t="shared" si="38"/>
        <v>107870.92858025724</v>
      </c>
      <c r="M279" s="15">
        <f t="shared" si="39"/>
        <v>70891.453394275522</v>
      </c>
    </row>
    <row r="280" spans="2:13" x14ac:dyDescent="0.25">
      <c r="B280">
        <v>269</v>
      </c>
      <c r="C280" s="15">
        <f t="shared" si="37"/>
        <v>5.8889781939797103E-11</v>
      </c>
      <c r="D280" s="54" t="str">
        <f t="shared" si="35"/>
        <v>0.00</v>
      </c>
      <c r="E280" s="15">
        <f t="shared" si="36"/>
        <v>3.435237279821498E-13</v>
      </c>
      <c r="F280" s="54" t="str">
        <f t="shared" si="32"/>
        <v>0.00</v>
      </c>
      <c r="G280" s="15">
        <f t="shared" si="33"/>
        <v>0</v>
      </c>
      <c r="H280" s="15">
        <f t="shared" si="34"/>
        <v>0</v>
      </c>
      <c r="I280" s="13">
        <v>7</v>
      </c>
      <c r="L280" s="15">
        <f t="shared" si="38"/>
        <v>107870.92858025724</v>
      </c>
      <c r="M280" s="15">
        <f t="shared" si="39"/>
        <v>70891.453394275522</v>
      </c>
    </row>
    <row r="281" spans="2:13" x14ac:dyDescent="0.25">
      <c r="B281">
        <v>270</v>
      </c>
      <c r="C281" s="15">
        <f t="shared" si="37"/>
        <v>5.8889781939797103E-11</v>
      </c>
      <c r="D281" s="54" t="str">
        <f t="shared" si="35"/>
        <v>0.00</v>
      </c>
      <c r="E281" s="15">
        <f t="shared" si="36"/>
        <v>3.435237279821498E-13</v>
      </c>
      <c r="F281" s="54" t="str">
        <f t="shared" si="32"/>
        <v>0.00</v>
      </c>
      <c r="G281" s="15">
        <f t="shared" si="33"/>
        <v>0</v>
      </c>
      <c r="H281" s="15">
        <f t="shared" si="34"/>
        <v>0</v>
      </c>
      <c r="I281" s="13">
        <v>7</v>
      </c>
      <c r="L281" s="15">
        <f t="shared" si="38"/>
        <v>107870.92858025724</v>
      </c>
      <c r="M281" s="15">
        <f t="shared" si="39"/>
        <v>70891.453394275522</v>
      </c>
    </row>
    <row r="282" spans="2:13" x14ac:dyDescent="0.25">
      <c r="B282">
        <v>271</v>
      </c>
      <c r="C282" s="15">
        <f t="shared" si="37"/>
        <v>5.8889781939797103E-11</v>
      </c>
      <c r="D282" s="54" t="str">
        <f t="shared" si="35"/>
        <v>0.00</v>
      </c>
      <c r="E282" s="15">
        <f t="shared" si="36"/>
        <v>3.435237279821498E-13</v>
      </c>
      <c r="F282" s="54" t="str">
        <f t="shared" si="32"/>
        <v>0.00</v>
      </c>
      <c r="G282" s="15">
        <f t="shared" si="33"/>
        <v>0</v>
      </c>
      <c r="H282" s="15">
        <f t="shared" si="34"/>
        <v>0</v>
      </c>
      <c r="I282" s="13">
        <v>7</v>
      </c>
      <c r="L282" s="15">
        <f t="shared" si="38"/>
        <v>107870.92858025724</v>
      </c>
      <c r="M282" s="15">
        <f t="shared" si="39"/>
        <v>70891.453394275522</v>
      </c>
    </row>
    <row r="283" spans="2:13" x14ac:dyDescent="0.25">
      <c r="B283">
        <v>272</v>
      </c>
      <c r="C283" s="15">
        <f t="shared" si="37"/>
        <v>5.8889781939797103E-11</v>
      </c>
      <c r="D283" s="54" t="str">
        <f t="shared" si="35"/>
        <v>0.00</v>
      </c>
      <c r="E283" s="15">
        <f t="shared" si="36"/>
        <v>3.435237279821498E-13</v>
      </c>
      <c r="F283" s="54" t="str">
        <f t="shared" si="32"/>
        <v>0.00</v>
      </c>
      <c r="G283" s="15">
        <f t="shared" si="33"/>
        <v>0</v>
      </c>
      <c r="H283" s="15">
        <f t="shared" si="34"/>
        <v>0</v>
      </c>
      <c r="I283" s="13">
        <v>7</v>
      </c>
      <c r="L283" s="15">
        <f t="shared" si="38"/>
        <v>107870.92858025724</v>
      </c>
      <c r="M283" s="15">
        <f t="shared" si="39"/>
        <v>70891.453394275522</v>
      </c>
    </row>
    <row r="284" spans="2:13" x14ac:dyDescent="0.25">
      <c r="B284">
        <v>273</v>
      </c>
      <c r="C284" s="15">
        <f t="shared" si="37"/>
        <v>5.8889781939797103E-11</v>
      </c>
      <c r="D284" s="54" t="str">
        <f t="shared" si="35"/>
        <v>0.00</v>
      </c>
      <c r="E284" s="15">
        <f t="shared" si="36"/>
        <v>3.435237279821498E-13</v>
      </c>
      <c r="F284" s="54" t="str">
        <f t="shared" si="32"/>
        <v>0.00</v>
      </c>
      <c r="G284" s="15">
        <f t="shared" si="33"/>
        <v>0</v>
      </c>
      <c r="H284" s="15">
        <f t="shared" si="34"/>
        <v>0</v>
      </c>
      <c r="I284" s="13">
        <v>7</v>
      </c>
      <c r="L284" s="15">
        <f t="shared" si="38"/>
        <v>107870.92858025724</v>
      </c>
      <c r="M284" s="15">
        <f t="shared" si="39"/>
        <v>70891.453394275522</v>
      </c>
    </row>
    <row r="285" spans="2:13" x14ac:dyDescent="0.25">
      <c r="B285">
        <v>274</v>
      </c>
      <c r="C285" s="15">
        <f t="shared" si="37"/>
        <v>5.8889781939797103E-11</v>
      </c>
      <c r="D285" s="54" t="str">
        <f t="shared" si="35"/>
        <v>0.00</v>
      </c>
      <c r="E285" s="15">
        <f t="shared" si="36"/>
        <v>3.435237279821498E-13</v>
      </c>
      <c r="F285" s="54" t="str">
        <f t="shared" si="32"/>
        <v>0.00</v>
      </c>
      <c r="G285" s="15">
        <f t="shared" si="33"/>
        <v>0</v>
      </c>
      <c r="H285" s="15">
        <f t="shared" si="34"/>
        <v>0</v>
      </c>
      <c r="I285" s="13">
        <v>7</v>
      </c>
      <c r="L285" s="15">
        <f t="shared" si="38"/>
        <v>107870.92858025724</v>
      </c>
      <c r="M285" s="15">
        <f t="shared" si="39"/>
        <v>70891.453394275522</v>
      </c>
    </row>
    <row r="286" spans="2:13" x14ac:dyDescent="0.25">
      <c r="B286">
        <v>275</v>
      </c>
      <c r="C286" s="15">
        <f t="shared" si="37"/>
        <v>5.8889781939797103E-11</v>
      </c>
      <c r="D286" s="54" t="str">
        <f t="shared" si="35"/>
        <v>0.00</v>
      </c>
      <c r="E286" s="15">
        <f t="shared" si="36"/>
        <v>3.435237279821498E-13</v>
      </c>
      <c r="F286" s="54" t="str">
        <f t="shared" si="32"/>
        <v>0.00</v>
      </c>
      <c r="G286" s="15">
        <f t="shared" si="33"/>
        <v>0</v>
      </c>
      <c r="H286" s="15">
        <f t="shared" si="34"/>
        <v>0</v>
      </c>
      <c r="I286" s="13">
        <v>7</v>
      </c>
      <c r="L286" s="15">
        <f t="shared" si="38"/>
        <v>107870.92858025724</v>
      </c>
      <c r="M286" s="15">
        <f t="shared" si="39"/>
        <v>70891.453394275522</v>
      </c>
    </row>
    <row r="287" spans="2:13" x14ac:dyDescent="0.25">
      <c r="B287">
        <v>276</v>
      </c>
      <c r="C287" s="15">
        <f t="shared" si="37"/>
        <v>5.8889781939797103E-11</v>
      </c>
      <c r="D287" s="54" t="str">
        <f t="shared" si="35"/>
        <v>0.00</v>
      </c>
      <c r="E287" s="15">
        <f t="shared" si="36"/>
        <v>3.435237279821498E-13</v>
      </c>
      <c r="F287" s="54" t="str">
        <f t="shared" si="32"/>
        <v>0.00</v>
      </c>
      <c r="G287" s="15">
        <f t="shared" si="33"/>
        <v>0</v>
      </c>
      <c r="H287" s="15">
        <f t="shared" si="34"/>
        <v>0</v>
      </c>
      <c r="I287" s="13">
        <v>7</v>
      </c>
      <c r="L287" s="15">
        <f t="shared" si="38"/>
        <v>107870.92858025724</v>
      </c>
      <c r="M287" s="15">
        <f t="shared" si="39"/>
        <v>70891.453394275522</v>
      </c>
    </row>
    <row r="288" spans="2:13" x14ac:dyDescent="0.25">
      <c r="B288">
        <v>277</v>
      </c>
      <c r="C288" s="15">
        <f t="shared" si="37"/>
        <v>5.8889781939797103E-11</v>
      </c>
      <c r="D288" s="54" t="str">
        <f t="shared" si="35"/>
        <v>0.00</v>
      </c>
      <c r="E288" s="15">
        <f t="shared" si="36"/>
        <v>3.435237279821498E-13</v>
      </c>
      <c r="F288" s="54" t="str">
        <f t="shared" si="32"/>
        <v>0.00</v>
      </c>
      <c r="G288" s="15">
        <f t="shared" si="33"/>
        <v>0</v>
      </c>
      <c r="H288" s="15">
        <f t="shared" si="34"/>
        <v>0</v>
      </c>
      <c r="I288" s="13">
        <v>7</v>
      </c>
      <c r="L288" s="15">
        <f t="shared" si="38"/>
        <v>107870.92858025724</v>
      </c>
      <c r="M288" s="15">
        <f t="shared" si="39"/>
        <v>70891.453394275522</v>
      </c>
    </row>
    <row r="289" spans="2:13" x14ac:dyDescent="0.25">
      <c r="B289">
        <v>278</v>
      </c>
      <c r="C289" s="15">
        <f t="shared" si="37"/>
        <v>5.8889781939797103E-11</v>
      </c>
      <c r="D289" s="54" t="str">
        <f t="shared" si="35"/>
        <v>0.00</v>
      </c>
      <c r="E289" s="15">
        <f t="shared" si="36"/>
        <v>3.435237279821498E-13</v>
      </c>
      <c r="F289" s="54" t="str">
        <f t="shared" si="32"/>
        <v>0.00</v>
      </c>
      <c r="G289" s="15">
        <f t="shared" si="33"/>
        <v>0</v>
      </c>
      <c r="H289" s="15">
        <f t="shared" si="34"/>
        <v>0</v>
      </c>
      <c r="I289" s="13">
        <v>7</v>
      </c>
      <c r="L289" s="15">
        <f t="shared" si="38"/>
        <v>107870.92858025724</v>
      </c>
      <c r="M289" s="15">
        <f t="shared" si="39"/>
        <v>70891.453394275522</v>
      </c>
    </row>
    <row r="290" spans="2:13" x14ac:dyDescent="0.25">
      <c r="B290">
        <v>279</v>
      </c>
      <c r="C290" s="15">
        <f t="shared" si="37"/>
        <v>5.8889781939797103E-11</v>
      </c>
      <c r="D290" s="54" t="str">
        <f t="shared" si="35"/>
        <v>0.00</v>
      </c>
      <c r="E290" s="15">
        <f t="shared" si="36"/>
        <v>3.435237279821498E-13</v>
      </c>
      <c r="F290" s="54" t="str">
        <f t="shared" si="32"/>
        <v>0.00</v>
      </c>
      <c r="G290" s="15">
        <f t="shared" si="33"/>
        <v>0</v>
      </c>
      <c r="H290" s="15">
        <f t="shared" si="34"/>
        <v>0</v>
      </c>
      <c r="I290" s="13">
        <v>7</v>
      </c>
      <c r="L290" s="15">
        <f t="shared" si="38"/>
        <v>107870.92858025724</v>
      </c>
      <c r="M290" s="15">
        <f t="shared" si="39"/>
        <v>70891.453394275522</v>
      </c>
    </row>
    <row r="291" spans="2:13" x14ac:dyDescent="0.25">
      <c r="B291">
        <v>280</v>
      </c>
      <c r="C291" s="15">
        <f t="shared" si="37"/>
        <v>5.8889781939797103E-11</v>
      </c>
      <c r="D291" s="54" t="str">
        <f t="shared" si="35"/>
        <v>0.00</v>
      </c>
      <c r="E291" s="15">
        <f t="shared" si="36"/>
        <v>3.435237279821498E-13</v>
      </c>
      <c r="F291" s="54" t="str">
        <f t="shared" si="32"/>
        <v>0.00</v>
      </c>
      <c r="G291" s="15">
        <f t="shared" si="33"/>
        <v>0</v>
      </c>
      <c r="H291" s="15">
        <f t="shared" si="34"/>
        <v>0</v>
      </c>
      <c r="I291" s="13">
        <v>7</v>
      </c>
      <c r="L291" s="15">
        <f t="shared" si="38"/>
        <v>107870.92858025724</v>
      </c>
      <c r="M291" s="15">
        <f t="shared" si="39"/>
        <v>70891.453394275522</v>
      </c>
    </row>
    <row r="292" spans="2:13" x14ac:dyDescent="0.25">
      <c r="B292">
        <v>281</v>
      </c>
      <c r="C292" s="15">
        <f t="shared" si="37"/>
        <v>5.8889781939797103E-11</v>
      </c>
      <c r="D292" s="54" t="str">
        <f t="shared" si="35"/>
        <v>0.00</v>
      </c>
      <c r="E292" s="15">
        <f t="shared" si="36"/>
        <v>3.435237279821498E-13</v>
      </c>
      <c r="F292" s="54" t="str">
        <f t="shared" si="32"/>
        <v>0.00</v>
      </c>
      <c r="G292" s="15">
        <f t="shared" si="33"/>
        <v>0</v>
      </c>
      <c r="H292" s="15">
        <f t="shared" si="34"/>
        <v>0</v>
      </c>
      <c r="I292" s="13">
        <v>7</v>
      </c>
      <c r="L292" s="15">
        <f t="shared" si="38"/>
        <v>107870.92858025724</v>
      </c>
      <c r="M292" s="15">
        <f t="shared" si="39"/>
        <v>70891.453394275522</v>
      </c>
    </row>
    <row r="293" spans="2:13" x14ac:dyDescent="0.25">
      <c r="B293">
        <v>282</v>
      </c>
      <c r="C293" s="15">
        <f t="shared" si="37"/>
        <v>5.8889781939797103E-11</v>
      </c>
      <c r="D293" s="54" t="str">
        <f t="shared" si="35"/>
        <v>0.00</v>
      </c>
      <c r="E293" s="15">
        <f t="shared" si="36"/>
        <v>3.435237279821498E-13</v>
      </c>
      <c r="F293" s="54" t="str">
        <f t="shared" si="32"/>
        <v>0.00</v>
      </c>
      <c r="G293" s="15">
        <f t="shared" si="33"/>
        <v>0</v>
      </c>
      <c r="H293" s="15">
        <f t="shared" si="34"/>
        <v>0</v>
      </c>
      <c r="I293" s="13">
        <v>7</v>
      </c>
      <c r="L293" s="15">
        <f t="shared" si="38"/>
        <v>107870.92858025724</v>
      </c>
      <c r="M293" s="15">
        <f t="shared" si="39"/>
        <v>70891.453394275522</v>
      </c>
    </row>
    <row r="294" spans="2:13" x14ac:dyDescent="0.25">
      <c r="B294">
        <v>283</v>
      </c>
      <c r="C294" s="15">
        <f t="shared" si="37"/>
        <v>5.8889781939797103E-11</v>
      </c>
      <c r="D294" s="54" t="str">
        <f t="shared" si="35"/>
        <v>0.00</v>
      </c>
      <c r="E294" s="15">
        <f t="shared" si="36"/>
        <v>3.435237279821498E-13</v>
      </c>
      <c r="F294" s="54" t="str">
        <f t="shared" si="32"/>
        <v>0.00</v>
      </c>
      <c r="G294" s="15">
        <f t="shared" si="33"/>
        <v>0</v>
      </c>
      <c r="H294" s="15">
        <f t="shared" si="34"/>
        <v>0</v>
      </c>
      <c r="I294" s="13">
        <v>7</v>
      </c>
      <c r="L294" s="15">
        <f t="shared" si="38"/>
        <v>107870.92858025724</v>
      </c>
      <c r="M294" s="15">
        <f t="shared" si="39"/>
        <v>70891.453394275522</v>
      </c>
    </row>
    <row r="295" spans="2:13" x14ac:dyDescent="0.25">
      <c r="B295">
        <v>284</v>
      </c>
      <c r="C295" s="15">
        <f t="shared" si="37"/>
        <v>5.8889781939797103E-11</v>
      </c>
      <c r="D295" s="54" t="str">
        <f t="shared" si="35"/>
        <v>0.00</v>
      </c>
      <c r="E295" s="15">
        <f t="shared" si="36"/>
        <v>3.435237279821498E-13</v>
      </c>
      <c r="F295" s="54" t="str">
        <f t="shared" si="32"/>
        <v>0.00</v>
      </c>
      <c r="G295" s="15">
        <f t="shared" si="33"/>
        <v>0</v>
      </c>
      <c r="H295" s="15">
        <f t="shared" si="34"/>
        <v>0</v>
      </c>
      <c r="I295" s="13">
        <v>7</v>
      </c>
      <c r="L295" s="15">
        <f t="shared" si="38"/>
        <v>107870.92858025724</v>
      </c>
      <c r="M295" s="15">
        <f t="shared" si="39"/>
        <v>70891.453394275522</v>
      </c>
    </row>
    <row r="296" spans="2:13" x14ac:dyDescent="0.25">
      <c r="B296">
        <v>285</v>
      </c>
      <c r="C296" s="15">
        <f t="shared" si="37"/>
        <v>5.8889781939797103E-11</v>
      </c>
      <c r="D296" s="54" t="str">
        <f t="shared" si="35"/>
        <v>0.00</v>
      </c>
      <c r="E296" s="15">
        <f t="shared" si="36"/>
        <v>3.435237279821498E-13</v>
      </c>
      <c r="F296" s="54" t="str">
        <f t="shared" si="32"/>
        <v>0.00</v>
      </c>
      <c r="G296" s="15">
        <f t="shared" si="33"/>
        <v>0</v>
      </c>
      <c r="H296" s="15">
        <f t="shared" si="34"/>
        <v>0</v>
      </c>
      <c r="I296" s="13">
        <v>7</v>
      </c>
      <c r="L296" s="15">
        <f t="shared" si="38"/>
        <v>107870.92858025724</v>
      </c>
      <c r="M296" s="15">
        <f t="shared" si="39"/>
        <v>70891.453394275522</v>
      </c>
    </row>
    <row r="297" spans="2:13" x14ac:dyDescent="0.25">
      <c r="B297">
        <v>286</v>
      </c>
      <c r="C297" s="15">
        <f t="shared" si="37"/>
        <v>5.8889781939797103E-11</v>
      </c>
      <c r="D297" s="54" t="str">
        <f t="shared" si="35"/>
        <v>0.00</v>
      </c>
      <c r="E297" s="15">
        <f t="shared" si="36"/>
        <v>3.435237279821498E-13</v>
      </c>
      <c r="F297" s="54" t="str">
        <f t="shared" si="32"/>
        <v>0.00</v>
      </c>
      <c r="G297" s="15">
        <f t="shared" si="33"/>
        <v>0</v>
      </c>
      <c r="H297" s="15">
        <f t="shared" si="34"/>
        <v>0</v>
      </c>
      <c r="I297" s="13">
        <v>7</v>
      </c>
      <c r="L297" s="15">
        <f t="shared" si="38"/>
        <v>107870.92858025724</v>
      </c>
      <c r="M297" s="15">
        <f t="shared" si="39"/>
        <v>70891.453394275522</v>
      </c>
    </row>
    <row r="298" spans="2:13" x14ac:dyDescent="0.25">
      <c r="B298">
        <v>287</v>
      </c>
      <c r="C298" s="15">
        <f t="shared" si="37"/>
        <v>5.8889781939797103E-11</v>
      </c>
      <c r="D298" s="54" t="str">
        <f t="shared" si="35"/>
        <v>0.00</v>
      </c>
      <c r="E298" s="15">
        <f t="shared" si="36"/>
        <v>3.435237279821498E-13</v>
      </c>
      <c r="F298" s="54" t="str">
        <f t="shared" si="32"/>
        <v>0.00</v>
      </c>
      <c r="G298" s="15">
        <f t="shared" si="33"/>
        <v>0</v>
      </c>
      <c r="H298" s="15">
        <f t="shared" si="34"/>
        <v>0</v>
      </c>
      <c r="I298" s="13">
        <v>7</v>
      </c>
      <c r="L298" s="15">
        <f t="shared" si="38"/>
        <v>107870.92858025724</v>
      </c>
      <c r="M298" s="15">
        <f t="shared" si="39"/>
        <v>70891.453394275522</v>
      </c>
    </row>
    <row r="299" spans="2:13" x14ac:dyDescent="0.25">
      <c r="B299">
        <v>288</v>
      </c>
      <c r="C299" s="15">
        <f t="shared" si="37"/>
        <v>5.8889781939797103E-11</v>
      </c>
      <c r="D299" s="54" t="str">
        <f t="shared" si="35"/>
        <v>0.00</v>
      </c>
      <c r="E299" s="15">
        <f t="shared" si="36"/>
        <v>3.435237279821498E-13</v>
      </c>
      <c r="F299" s="54" t="str">
        <f t="shared" si="32"/>
        <v>0.00</v>
      </c>
      <c r="G299" s="15">
        <f t="shared" si="33"/>
        <v>0</v>
      </c>
      <c r="H299" s="15">
        <f t="shared" si="34"/>
        <v>0</v>
      </c>
      <c r="I299" s="13">
        <v>7</v>
      </c>
      <c r="L299" s="15">
        <f t="shared" si="38"/>
        <v>107870.92858025724</v>
      </c>
      <c r="M299" s="15">
        <f t="shared" si="39"/>
        <v>70891.453394275522</v>
      </c>
    </row>
    <row r="300" spans="2:13" x14ac:dyDescent="0.25">
      <c r="B300">
        <v>289</v>
      </c>
      <c r="C300" s="15">
        <f t="shared" si="37"/>
        <v>5.8889781939797103E-11</v>
      </c>
      <c r="D300" s="54" t="str">
        <f t="shared" si="35"/>
        <v>0.00</v>
      </c>
      <c r="E300" s="15">
        <f t="shared" si="36"/>
        <v>3.435237279821498E-13</v>
      </c>
      <c r="F300" s="54" t="str">
        <f t="shared" si="32"/>
        <v>0.00</v>
      </c>
      <c r="G300" s="15">
        <f t="shared" si="33"/>
        <v>0</v>
      </c>
      <c r="H300" s="15">
        <f t="shared" si="34"/>
        <v>0</v>
      </c>
      <c r="I300" s="13">
        <v>7</v>
      </c>
      <c r="L300" s="15">
        <f t="shared" si="38"/>
        <v>107870.92858025724</v>
      </c>
      <c r="M300" s="15">
        <f t="shared" si="39"/>
        <v>70891.453394275522</v>
      </c>
    </row>
    <row r="301" spans="2:13" x14ac:dyDescent="0.25">
      <c r="B301">
        <v>290</v>
      </c>
      <c r="C301" s="15">
        <f t="shared" si="37"/>
        <v>5.8889781939797103E-11</v>
      </c>
      <c r="D301" s="54" t="str">
        <f t="shared" si="35"/>
        <v>0.00</v>
      </c>
      <c r="E301" s="15">
        <f t="shared" si="36"/>
        <v>3.435237279821498E-13</v>
      </c>
      <c r="F301" s="54" t="str">
        <f t="shared" si="32"/>
        <v>0.00</v>
      </c>
      <c r="G301" s="15">
        <f t="shared" si="33"/>
        <v>0</v>
      </c>
      <c r="H301" s="15">
        <f t="shared" si="34"/>
        <v>0</v>
      </c>
      <c r="I301" s="13">
        <v>7</v>
      </c>
      <c r="L301" s="15">
        <f t="shared" si="38"/>
        <v>107870.92858025724</v>
      </c>
      <c r="M301" s="15">
        <f t="shared" si="39"/>
        <v>70891.453394275522</v>
      </c>
    </row>
    <row r="302" spans="2:13" x14ac:dyDescent="0.25">
      <c r="B302">
        <v>291</v>
      </c>
      <c r="C302" s="15">
        <f t="shared" si="37"/>
        <v>5.8889781939797103E-11</v>
      </c>
      <c r="D302" s="54" t="str">
        <f t="shared" si="35"/>
        <v>0.00</v>
      </c>
      <c r="E302" s="15">
        <f t="shared" si="36"/>
        <v>3.435237279821498E-13</v>
      </c>
      <c r="F302" s="54" t="str">
        <f t="shared" si="32"/>
        <v>0.00</v>
      </c>
      <c r="G302" s="15">
        <f t="shared" si="33"/>
        <v>0</v>
      </c>
      <c r="H302" s="15">
        <f t="shared" si="34"/>
        <v>0</v>
      </c>
      <c r="I302" s="13">
        <v>7</v>
      </c>
      <c r="L302" s="15">
        <f t="shared" si="38"/>
        <v>107870.92858025724</v>
      </c>
      <c r="M302" s="15">
        <f t="shared" si="39"/>
        <v>70891.453394275522</v>
      </c>
    </row>
    <row r="303" spans="2:13" x14ac:dyDescent="0.25">
      <c r="B303">
        <v>292</v>
      </c>
      <c r="C303" s="15">
        <f t="shared" si="37"/>
        <v>5.8889781939797103E-11</v>
      </c>
      <c r="D303" s="54" t="str">
        <f t="shared" si="35"/>
        <v>0.00</v>
      </c>
      <c r="E303" s="15">
        <f t="shared" si="36"/>
        <v>3.435237279821498E-13</v>
      </c>
      <c r="F303" s="54" t="str">
        <f t="shared" si="32"/>
        <v>0.00</v>
      </c>
      <c r="G303" s="15">
        <f t="shared" si="33"/>
        <v>0</v>
      </c>
      <c r="H303" s="15">
        <f t="shared" si="34"/>
        <v>0</v>
      </c>
      <c r="I303" s="13">
        <v>7</v>
      </c>
      <c r="L303" s="15">
        <f t="shared" si="38"/>
        <v>107870.92858025724</v>
      </c>
      <c r="M303" s="15">
        <f t="shared" si="39"/>
        <v>70891.453394275522</v>
      </c>
    </row>
    <row r="304" spans="2:13" x14ac:dyDescent="0.25">
      <c r="B304">
        <v>293</v>
      </c>
      <c r="C304" s="15">
        <f t="shared" si="37"/>
        <v>5.8889781939797103E-11</v>
      </c>
      <c r="D304" s="54" t="str">
        <f t="shared" si="35"/>
        <v>0.00</v>
      </c>
      <c r="E304" s="15">
        <f t="shared" si="36"/>
        <v>3.435237279821498E-13</v>
      </c>
      <c r="F304" s="54" t="str">
        <f t="shared" si="32"/>
        <v>0.00</v>
      </c>
      <c r="G304" s="15">
        <f t="shared" si="33"/>
        <v>0</v>
      </c>
      <c r="H304" s="15">
        <f t="shared" si="34"/>
        <v>0</v>
      </c>
      <c r="I304" s="13">
        <v>7</v>
      </c>
      <c r="L304" s="15">
        <f t="shared" si="38"/>
        <v>107870.92858025724</v>
      </c>
      <c r="M304" s="15">
        <f t="shared" si="39"/>
        <v>70891.453394275522</v>
      </c>
    </row>
    <row r="305" spans="2:13" x14ac:dyDescent="0.25">
      <c r="B305">
        <v>294</v>
      </c>
      <c r="C305" s="15">
        <f t="shared" si="37"/>
        <v>5.8889781939797103E-11</v>
      </c>
      <c r="D305" s="54" t="str">
        <f t="shared" si="35"/>
        <v>0.00</v>
      </c>
      <c r="E305" s="15">
        <f t="shared" si="36"/>
        <v>3.435237279821498E-13</v>
      </c>
      <c r="F305" s="54" t="str">
        <f t="shared" si="32"/>
        <v>0.00</v>
      </c>
      <c r="G305" s="15">
        <f t="shared" si="33"/>
        <v>0</v>
      </c>
      <c r="H305" s="15">
        <f t="shared" si="34"/>
        <v>0</v>
      </c>
      <c r="I305" s="13">
        <v>7</v>
      </c>
      <c r="L305" s="15">
        <f t="shared" si="38"/>
        <v>107870.92858025724</v>
      </c>
      <c r="M305" s="15">
        <f t="shared" si="39"/>
        <v>70891.453394275522</v>
      </c>
    </row>
    <row r="306" spans="2:13" x14ac:dyDescent="0.25">
      <c r="B306">
        <v>295</v>
      </c>
      <c r="C306" s="15">
        <f t="shared" si="37"/>
        <v>5.8889781939797103E-11</v>
      </c>
      <c r="D306" s="54" t="str">
        <f t="shared" si="35"/>
        <v>0.00</v>
      </c>
      <c r="E306" s="15">
        <f t="shared" si="36"/>
        <v>3.435237279821498E-13</v>
      </c>
      <c r="F306" s="54" t="str">
        <f t="shared" si="32"/>
        <v>0.00</v>
      </c>
      <c r="G306" s="15">
        <f t="shared" si="33"/>
        <v>0</v>
      </c>
      <c r="H306" s="15">
        <f t="shared" si="34"/>
        <v>0</v>
      </c>
      <c r="I306" s="13">
        <v>7</v>
      </c>
      <c r="L306" s="15">
        <f t="shared" si="38"/>
        <v>107870.92858025724</v>
      </c>
      <c r="M306" s="15">
        <f t="shared" si="39"/>
        <v>70891.453394275522</v>
      </c>
    </row>
    <row r="307" spans="2:13" x14ac:dyDescent="0.25">
      <c r="B307">
        <v>296</v>
      </c>
      <c r="C307" s="15">
        <f t="shared" si="37"/>
        <v>5.8889781939797103E-11</v>
      </c>
      <c r="D307" s="54" t="str">
        <f t="shared" si="35"/>
        <v>0.00</v>
      </c>
      <c r="E307" s="15">
        <f t="shared" si="36"/>
        <v>3.435237279821498E-13</v>
      </c>
      <c r="F307" s="54" t="str">
        <f t="shared" si="32"/>
        <v>0.00</v>
      </c>
      <c r="G307" s="15">
        <f t="shared" si="33"/>
        <v>0</v>
      </c>
      <c r="H307" s="15">
        <f t="shared" si="34"/>
        <v>0</v>
      </c>
      <c r="I307" s="13">
        <v>7</v>
      </c>
      <c r="L307" s="15">
        <f t="shared" si="38"/>
        <v>107870.92858025724</v>
      </c>
      <c r="M307" s="15">
        <f t="shared" si="39"/>
        <v>70891.453394275522</v>
      </c>
    </row>
    <row r="308" spans="2:13" x14ac:dyDescent="0.25">
      <c r="B308">
        <v>297</v>
      </c>
      <c r="C308" s="15">
        <f t="shared" si="37"/>
        <v>5.8889781939797103E-11</v>
      </c>
      <c r="D308" s="54" t="str">
        <f t="shared" si="35"/>
        <v>0.00</v>
      </c>
      <c r="E308" s="15">
        <f t="shared" si="36"/>
        <v>3.435237279821498E-13</v>
      </c>
      <c r="F308" s="54" t="str">
        <f t="shared" si="32"/>
        <v>0.00</v>
      </c>
      <c r="G308" s="15">
        <f t="shared" si="33"/>
        <v>0</v>
      </c>
      <c r="H308" s="15">
        <f t="shared" si="34"/>
        <v>0</v>
      </c>
      <c r="I308" s="13">
        <v>7</v>
      </c>
      <c r="L308" s="15">
        <f t="shared" si="38"/>
        <v>107870.92858025724</v>
      </c>
      <c r="M308" s="15">
        <f t="shared" si="39"/>
        <v>70891.453394275522</v>
      </c>
    </row>
    <row r="309" spans="2:13" x14ac:dyDescent="0.25">
      <c r="B309">
        <v>298</v>
      </c>
      <c r="C309" s="15">
        <f t="shared" si="37"/>
        <v>5.8889781939797103E-11</v>
      </c>
      <c r="D309" s="54" t="str">
        <f t="shared" si="35"/>
        <v>0.00</v>
      </c>
      <c r="E309" s="15">
        <f t="shared" si="36"/>
        <v>3.435237279821498E-13</v>
      </c>
      <c r="F309" s="54" t="str">
        <f t="shared" si="32"/>
        <v>0.00</v>
      </c>
      <c r="G309" s="15">
        <f t="shared" si="33"/>
        <v>0</v>
      </c>
      <c r="H309" s="15">
        <f t="shared" si="34"/>
        <v>0</v>
      </c>
      <c r="I309" s="13">
        <v>7</v>
      </c>
      <c r="L309" s="15">
        <f t="shared" si="38"/>
        <v>107870.92858025724</v>
      </c>
      <c r="M309" s="15">
        <f t="shared" si="39"/>
        <v>70891.453394275522</v>
      </c>
    </row>
    <row r="310" spans="2:13" x14ac:dyDescent="0.25">
      <c r="B310">
        <v>299</v>
      </c>
      <c r="C310" s="15">
        <f t="shared" si="37"/>
        <v>5.8889781939797103E-11</v>
      </c>
      <c r="D310" s="54" t="str">
        <f t="shared" si="35"/>
        <v>0.00</v>
      </c>
      <c r="E310" s="15">
        <f t="shared" si="36"/>
        <v>3.435237279821498E-13</v>
      </c>
      <c r="F310" s="54" t="str">
        <f t="shared" si="32"/>
        <v>0.00</v>
      </c>
      <c r="G310" s="15">
        <f t="shared" si="33"/>
        <v>0</v>
      </c>
      <c r="H310" s="15">
        <f t="shared" si="34"/>
        <v>0</v>
      </c>
      <c r="I310" s="13">
        <v>7</v>
      </c>
      <c r="L310" s="15">
        <f t="shared" si="38"/>
        <v>107870.92858025724</v>
      </c>
      <c r="M310" s="15">
        <f t="shared" si="39"/>
        <v>70891.453394275522</v>
      </c>
    </row>
    <row r="311" spans="2:13" x14ac:dyDescent="0.25">
      <c r="B311">
        <v>300</v>
      </c>
      <c r="C311" s="15">
        <f t="shared" si="37"/>
        <v>5.8889781939797103E-11</v>
      </c>
      <c r="D311" s="54" t="str">
        <f t="shared" si="35"/>
        <v>0.00</v>
      </c>
      <c r="E311" s="15">
        <f t="shared" si="36"/>
        <v>3.435237279821498E-13</v>
      </c>
      <c r="F311" s="54" t="str">
        <f t="shared" si="32"/>
        <v>0.00</v>
      </c>
      <c r="G311" s="15">
        <f t="shared" si="33"/>
        <v>0</v>
      </c>
      <c r="H311" s="15">
        <f t="shared" si="34"/>
        <v>0</v>
      </c>
      <c r="I311" s="13">
        <v>7</v>
      </c>
      <c r="L311" s="15">
        <f t="shared" si="38"/>
        <v>107870.92858025724</v>
      </c>
      <c r="M311" s="15">
        <f t="shared" si="39"/>
        <v>70891.453394275522</v>
      </c>
    </row>
    <row r="312" spans="2:13" x14ac:dyDescent="0.25">
      <c r="B312">
        <v>301</v>
      </c>
      <c r="C312" s="15">
        <f t="shared" si="37"/>
        <v>5.8889781939797103E-11</v>
      </c>
      <c r="D312" s="54" t="str">
        <f t="shared" si="35"/>
        <v>0.00</v>
      </c>
      <c r="E312" s="15">
        <f t="shared" si="36"/>
        <v>3.435237279821498E-13</v>
      </c>
      <c r="F312" s="54" t="str">
        <f t="shared" si="32"/>
        <v>0.00</v>
      </c>
      <c r="G312" s="15">
        <f t="shared" si="33"/>
        <v>0</v>
      </c>
      <c r="H312" s="15">
        <f t="shared" si="34"/>
        <v>0</v>
      </c>
      <c r="I312" s="13">
        <v>7</v>
      </c>
      <c r="L312" s="15">
        <f t="shared" si="38"/>
        <v>107870.92858025724</v>
      </c>
      <c r="M312" s="15">
        <f t="shared" si="39"/>
        <v>70891.453394275522</v>
      </c>
    </row>
    <row r="313" spans="2:13" x14ac:dyDescent="0.25">
      <c r="B313">
        <v>302</v>
      </c>
      <c r="C313" s="15">
        <f t="shared" si="37"/>
        <v>5.8889781939797103E-11</v>
      </c>
      <c r="D313" s="54" t="str">
        <f t="shared" si="35"/>
        <v>0.00</v>
      </c>
      <c r="E313" s="15">
        <f t="shared" si="36"/>
        <v>3.435237279821498E-13</v>
      </c>
      <c r="F313" s="54" t="str">
        <f t="shared" si="32"/>
        <v>0.00</v>
      </c>
      <c r="G313" s="15">
        <f t="shared" si="33"/>
        <v>0</v>
      </c>
      <c r="H313" s="15">
        <f t="shared" si="34"/>
        <v>0</v>
      </c>
      <c r="I313" s="13">
        <v>7</v>
      </c>
      <c r="L313" s="15">
        <f t="shared" si="38"/>
        <v>107870.92858025724</v>
      </c>
      <c r="M313" s="15">
        <f t="shared" si="39"/>
        <v>70891.453394275522</v>
      </c>
    </row>
    <row r="314" spans="2:13" x14ac:dyDescent="0.25">
      <c r="B314">
        <v>303</v>
      </c>
      <c r="C314" s="15">
        <f t="shared" si="37"/>
        <v>5.8889781939797103E-11</v>
      </c>
      <c r="D314" s="54" t="str">
        <f t="shared" si="35"/>
        <v>0.00</v>
      </c>
      <c r="E314" s="15">
        <f t="shared" si="36"/>
        <v>3.435237279821498E-13</v>
      </c>
      <c r="F314" s="54" t="str">
        <f t="shared" si="32"/>
        <v>0.00</v>
      </c>
      <c r="G314" s="15">
        <f t="shared" si="33"/>
        <v>0</v>
      </c>
      <c r="H314" s="15">
        <f t="shared" si="34"/>
        <v>0</v>
      </c>
      <c r="I314" s="13">
        <v>7</v>
      </c>
      <c r="L314" s="15">
        <f t="shared" si="38"/>
        <v>107870.92858025724</v>
      </c>
      <c r="M314" s="15">
        <f t="shared" si="39"/>
        <v>70891.453394275522</v>
      </c>
    </row>
    <row r="315" spans="2:13" x14ac:dyDescent="0.25">
      <c r="B315">
        <v>304</v>
      </c>
      <c r="C315" s="15">
        <f t="shared" si="37"/>
        <v>5.8889781939797103E-11</v>
      </c>
      <c r="D315" s="54" t="str">
        <f t="shared" si="35"/>
        <v>0.00</v>
      </c>
      <c r="E315" s="15">
        <f t="shared" si="36"/>
        <v>3.435237279821498E-13</v>
      </c>
      <c r="F315" s="54" t="str">
        <f t="shared" si="32"/>
        <v>0.00</v>
      </c>
      <c r="G315" s="15">
        <f t="shared" si="33"/>
        <v>0</v>
      </c>
      <c r="H315" s="15">
        <f t="shared" si="34"/>
        <v>0</v>
      </c>
      <c r="I315" s="13">
        <v>7</v>
      </c>
      <c r="L315" s="15">
        <f t="shared" si="38"/>
        <v>107870.92858025724</v>
      </c>
      <c r="M315" s="15">
        <f t="shared" si="39"/>
        <v>70891.453394275522</v>
      </c>
    </row>
    <row r="316" spans="2:13" x14ac:dyDescent="0.25">
      <c r="B316">
        <v>305</v>
      </c>
      <c r="C316" s="15">
        <f t="shared" si="37"/>
        <v>5.8889781939797103E-11</v>
      </c>
      <c r="D316" s="54" t="str">
        <f t="shared" si="35"/>
        <v>0.00</v>
      </c>
      <c r="E316" s="15">
        <f t="shared" si="36"/>
        <v>3.435237279821498E-13</v>
      </c>
      <c r="F316" s="54" t="str">
        <f t="shared" si="32"/>
        <v>0.00</v>
      </c>
      <c r="G316" s="15">
        <f t="shared" si="33"/>
        <v>0</v>
      </c>
      <c r="H316" s="15">
        <f t="shared" si="34"/>
        <v>0</v>
      </c>
      <c r="I316" s="13">
        <v>7</v>
      </c>
      <c r="L316" s="15">
        <f t="shared" si="38"/>
        <v>107870.92858025724</v>
      </c>
      <c r="M316" s="15">
        <f t="shared" si="39"/>
        <v>70891.453394275522</v>
      </c>
    </row>
    <row r="317" spans="2:13" x14ac:dyDescent="0.25">
      <c r="B317">
        <v>306</v>
      </c>
      <c r="C317" s="15">
        <f t="shared" si="37"/>
        <v>5.8889781939797103E-11</v>
      </c>
      <c r="D317" s="54" t="str">
        <f t="shared" si="35"/>
        <v>0.00</v>
      </c>
      <c r="E317" s="15">
        <f t="shared" si="36"/>
        <v>3.435237279821498E-13</v>
      </c>
      <c r="F317" s="54" t="str">
        <f t="shared" si="32"/>
        <v>0.00</v>
      </c>
      <c r="G317" s="15">
        <f t="shared" si="33"/>
        <v>0</v>
      </c>
      <c r="H317" s="15">
        <f t="shared" si="34"/>
        <v>0</v>
      </c>
      <c r="I317" s="13">
        <v>7</v>
      </c>
      <c r="L317" s="15">
        <f t="shared" si="38"/>
        <v>107870.92858025724</v>
      </c>
      <c r="M317" s="15">
        <f t="shared" si="39"/>
        <v>70891.453394275522</v>
      </c>
    </row>
    <row r="318" spans="2:13" x14ac:dyDescent="0.25">
      <c r="B318">
        <v>307</v>
      </c>
      <c r="C318" s="15">
        <f t="shared" si="37"/>
        <v>5.8889781939797103E-11</v>
      </c>
      <c r="D318" s="54" t="str">
        <f t="shared" si="35"/>
        <v>0.00</v>
      </c>
      <c r="E318" s="15">
        <f t="shared" si="36"/>
        <v>3.435237279821498E-13</v>
      </c>
      <c r="F318" s="54" t="str">
        <f t="shared" si="32"/>
        <v>0.00</v>
      </c>
      <c r="G318" s="15">
        <f t="shared" si="33"/>
        <v>0</v>
      </c>
      <c r="H318" s="15">
        <f t="shared" si="34"/>
        <v>0</v>
      </c>
      <c r="I318" s="13">
        <v>7</v>
      </c>
      <c r="L318" s="15">
        <f t="shared" si="38"/>
        <v>107870.92858025724</v>
      </c>
      <c r="M318" s="15">
        <f t="shared" si="39"/>
        <v>70891.453394275522</v>
      </c>
    </row>
    <row r="319" spans="2:13" x14ac:dyDescent="0.25">
      <c r="B319">
        <v>308</v>
      </c>
      <c r="C319" s="15">
        <f t="shared" si="37"/>
        <v>5.8889781939797103E-11</v>
      </c>
      <c r="D319" s="54" t="str">
        <f t="shared" si="35"/>
        <v>0.00</v>
      </c>
      <c r="E319" s="15">
        <f t="shared" si="36"/>
        <v>3.435237279821498E-13</v>
      </c>
      <c r="F319" s="54" t="str">
        <f t="shared" si="32"/>
        <v>0.00</v>
      </c>
      <c r="G319" s="15">
        <f t="shared" si="33"/>
        <v>0</v>
      </c>
      <c r="H319" s="15">
        <f t="shared" si="34"/>
        <v>0</v>
      </c>
      <c r="I319" s="13">
        <v>7</v>
      </c>
      <c r="L319" s="15">
        <f t="shared" si="38"/>
        <v>107870.92858025724</v>
      </c>
      <c r="M319" s="15">
        <f t="shared" si="39"/>
        <v>70891.453394275522</v>
      </c>
    </row>
    <row r="320" spans="2:13" x14ac:dyDescent="0.25">
      <c r="B320">
        <v>309</v>
      </c>
      <c r="C320" s="15">
        <f t="shared" si="37"/>
        <v>5.8889781939797103E-11</v>
      </c>
      <c r="D320" s="54" t="str">
        <f t="shared" si="35"/>
        <v>0.00</v>
      </c>
      <c r="E320" s="15">
        <f t="shared" si="36"/>
        <v>3.435237279821498E-13</v>
      </c>
      <c r="F320" s="54" t="str">
        <f t="shared" si="32"/>
        <v>0.00</v>
      </c>
      <c r="G320" s="15">
        <f t="shared" si="33"/>
        <v>0</v>
      </c>
      <c r="H320" s="15">
        <f t="shared" si="34"/>
        <v>0</v>
      </c>
      <c r="I320" s="13">
        <v>7</v>
      </c>
      <c r="L320" s="15">
        <f t="shared" si="38"/>
        <v>107870.92858025724</v>
      </c>
      <c r="M320" s="15">
        <f t="shared" si="39"/>
        <v>70891.453394275522</v>
      </c>
    </row>
    <row r="321" spans="2:13" x14ac:dyDescent="0.25">
      <c r="B321">
        <v>310</v>
      </c>
      <c r="C321" s="15">
        <f t="shared" si="37"/>
        <v>5.8889781939797103E-11</v>
      </c>
      <c r="D321" s="54" t="str">
        <f t="shared" si="35"/>
        <v>0.00</v>
      </c>
      <c r="E321" s="15">
        <f t="shared" si="36"/>
        <v>3.435237279821498E-13</v>
      </c>
      <c r="F321" s="54" t="str">
        <f t="shared" si="32"/>
        <v>0.00</v>
      </c>
      <c r="G321" s="15">
        <f t="shared" si="33"/>
        <v>0</v>
      </c>
      <c r="H321" s="15">
        <f t="shared" si="34"/>
        <v>0</v>
      </c>
      <c r="I321" s="13">
        <v>7</v>
      </c>
      <c r="L321" s="15">
        <f t="shared" si="38"/>
        <v>107870.92858025724</v>
      </c>
      <c r="M321" s="15">
        <f t="shared" si="39"/>
        <v>70891.453394275522</v>
      </c>
    </row>
    <row r="322" spans="2:13" x14ac:dyDescent="0.25">
      <c r="B322">
        <v>311</v>
      </c>
      <c r="C322" s="15">
        <f t="shared" si="37"/>
        <v>5.8889781939797103E-11</v>
      </c>
      <c r="D322" s="54" t="str">
        <f t="shared" si="35"/>
        <v>0.00</v>
      </c>
      <c r="E322" s="15">
        <f t="shared" si="36"/>
        <v>3.435237279821498E-13</v>
      </c>
      <c r="F322" s="54" t="str">
        <f t="shared" si="32"/>
        <v>0.00</v>
      </c>
      <c r="G322" s="15">
        <f t="shared" si="33"/>
        <v>0</v>
      </c>
      <c r="H322" s="15">
        <f t="shared" si="34"/>
        <v>0</v>
      </c>
      <c r="I322" s="13">
        <v>7</v>
      </c>
      <c r="L322" s="15">
        <f t="shared" si="38"/>
        <v>107870.92858025724</v>
      </c>
      <c r="M322" s="15">
        <f t="shared" si="39"/>
        <v>70891.453394275522</v>
      </c>
    </row>
    <row r="323" spans="2:13" x14ac:dyDescent="0.25">
      <c r="B323">
        <v>312</v>
      </c>
      <c r="C323" s="15">
        <f t="shared" si="37"/>
        <v>5.8889781939797103E-11</v>
      </c>
      <c r="D323" s="54" t="str">
        <f t="shared" si="35"/>
        <v>0.00</v>
      </c>
      <c r="E323" s="15">
        <f t="shared" si="36"/>
        <v>3.435237279821498E-13</v>
      </c>
      <c r="F323" s="54" t="str">
        <f t="shared" si="32"/>
        <v>0.00</v>
      </c>
      <c r="G323" s="15">
        <f t="shared" si="33"/>
        <v>0</v>
      </c>
      <c r="H323" s="15">
        <f t="shared" si="34"/>
        <v>0</v>
      </c>
      <c r="I323" s="13">
        <v>7</v>
      </c>
      <c r="L323" s="15">
        <f t="shared" si="38"/>
        <v>107870.92858025724</v>
      </c>
      <c r="M323" s="15">
        <f t="shared" si="39"/>
        <v>70891.453394275522</v>
      </c>
    </row>
    <row r="324" spans="2:13" x14ac:dyDescent="0.25">
      <c r="B324">
        <v>313</v>
      </c>
      <c r="C324" s="15">
        <f t="shared" si="37"/>
        <v>5.8889781939797103E-11</v>
      </c>
      <c r="D324" s="54" t="str">
        <f t="shared" si="35"/>
        <v>0.00</v>
      </c>
      <c r="E324" s="15">
        <f t="shared" si="36"/>
        <v>3.435237279821498E-13</v>
      </c>
      <c r="F324" s="54" t="str">
        <f t="shared" si="32"/>
        <v>0.00</v>
      </c>
      <c r="G324" s="15">
        <f t="shared" si="33"/>
        <v>0</v>
      </c>
      <c r="H324" s="15">
        <f t="shared" si="34"/>
        <v>0</v>
      </c>
      <c r="I324" s="13">
        <v>7</v>
      </c>
      <c r="L324" s="15">
        <f t="shared" si="38"/>
        <v>107870.92858025724</v>
      </c>
      <c r="M324" s="15">
        <f t="shared" si="39"/>
        <v>70891.453394275522</v>
      </c>
    </row>
    <row r="325" spans="2:13" x14ac:dyDescent="0.25">
      <c r="B325">
        <v>314</v>
      </c>
      <c r="C325" s="15">
        <f t="shared" si="37"/>
        <v>5.8889781939797103E-11</v>
      </c>
      <c r="D325" s="54" t="str">
        <f t="shared" si="35"/>
        <v>0.00</v>
      </c>
      <c r="E325" s="15">
        <f t="shared" si="36"/>
        <v>3.435237279821498E-13</v>
      </c>
      <c r="F325" s="54" t="str">
        <f t="shared" si="32"/>
        <v>0.00</v>
      </c>
      <c r="G325" s="15">
        <f t="shared" si="33"/>
        <v>0</v>
      </c>
      <c r="H325" s="15">
        <f t="shared" si="34"/>
        <v>0</v>
      </c>
      <c r="I325" s="13">
        <v>7</v>
      </c>
      <c r="L325" s="15">
        <f t="shared" si="38"/>
        <v>107870.92858025724</v>
      </c>
      <c r="M325" s="15">
        <f t="shared" si="39"/>
        <v>70891.453394275522</v>
      </c>
    </row>
    <row r="326" spans="2:13" x14ac:dyDescent="0.25">
      <c r="B326">
        <v>315</v>
      </c>
      <c r="C326" s="15">
        <f t="shared" si="37"/>
        <v>5.8889781939797103E-11</v>
      </c>
      <c r="D326" s="54" t="str">
        <f t="shared" si="35"/>
        <v>0.00</v>
      </c>
      <c r="E326" s="15">
        <f t="shared" si="36"/>
        <v>3.435237279821498E-13</v>
      </c>
      <c r="F326" s="54" t="str">
        <f t="shared" si="32"/>
        <v>0.00</v>
      </c>
      <c r="G326" s="15">
        <f t="shared" si="33"/>
        <v>0</v>
      </c>
      <c r="H326" s="15">
        <f t="shared" si="34"/>
        <v>0</v>
      </c>
      <c r="I326" s="13">
        <v>7</v>
      </c>
      <c r="L326" s="15">
        <f t="shared" si="38"/>
        <v>107870.92858025724</v>
      </c>
      <c r="M326" s="15">
        <f t="shared" si="39"/>
        <v>70891.453394275522</v>
      </c>
    </row>
    <row r="327" spans="2:13" x14ac:dyDescent="0.25">
      <c r="B327">
        <v>316</v>
      </c>
      <c r="C327" s="15">
        <f t="shared" si="37"/>
        <v>5.8889781939797103E-11</v>
      </c>
      <c r="D327" s="54" t="str">
        <f t="shared" si="35"/>
        <v>0.00</v>
      </c>
      <c r="E327" s="15">
        <f t="shared" si="36"/>
        <v>3.435237279821498E-13</v>
      </c>
      <c r="F327" s="54" t="str">
        <f t="shared" si="32"/>
        <v>0.00</v>
      </c>
      <c r="G327" s="15">
        <f t="shared" si="33"/>
        <v>0</v>
      </c>
      <c r="H327" s="15">
        <f t="shared" si="34"/>
        <v>0</v>
      </c>
      <c r="I327" s="13">
        <v>7</v>
      </c>
      <c r="L327" s="15">
        <f t="shared" si="38"/>
        <v>107870.92858025724</v>
      </c>
      <c r="M327" s="15">
        <f t="shared" si="39"/>
        <v>70891.453394275522</v>
      </c>
    </row>
    <row r="328" spans="2:13" x14ac:dyDescent="0.25">
      <c r="B328">
        <v>317</v>
      </c>
      <c r="C328" s="15">
        <f t="shared" si="37"/>
        <v>5.8889781939797103E-11</v>
      </c>
      <c r="D328" s="54" t="str">
        <f t="shared" si="35"/>
        <v>0.00</v>
      </c>
      <c r="E328" s="15">
        <f t="shared" si="36"/>
        <v>3.435237279821498E-13</v>
      </c>
      <c r="F328" s="54" t="str">
        <f t="shared" si="32"/>
        <v>0.00</v>
      </c>
      <c r="G328" s="15">
        <f t="shared" si="33"/>
        <v>0</v>
      </c>
      <c r="H328" s="15">
        <f t="shared" si="34"/>
        <v>0</v>
      </c>
      <c r="I328" s="13">
        <v>7</v>
      </c>
      <c r="L328" s="15">
        <f t="shared" si="38"/>
        <v>107870.92858025724</v>
      </c>
      <c r="M328" s="15">
        <f t="shared" si="39"/>
        <v>70891.453394275522</v>
      </c>
    </row>
    <row r="329" spans="2:13" x14ac:dyDescent="0.25">
      <c r="B329">
        <v>318</v>
      </c>
      <c r="C329" s="15">
        <f t="shared" si="37"/>
        <v>5.8889781939797103E-11</v>
      </c>
      <c r="D329" s="54" t="str">
        <f t="shared" si="35"/>
        <v>0.00</v>
      </c>
      <c r="E329" s="15">
        <f t="shared" si="36"/>
        <v>3.435237279821498E-13</v>
      </c>
      <c r="F329" s="54" t="str">
        <f t="shared" si="32"/>
        <v>0.00</v>
      </c>
      <c r="G329" s="15">
        <f t="shared" si="33"/>
        <v>0</v>
      </c>
      <c r="H329" s="15">
        <f t="shared" si="34"/>
        <v>0</v>
      </c>
      <c r="I329" s="13">
        <v>7</v>
      </c>
      <c r="L329" s="15">
        <f t="shared" si="38"/>
        <v>107870.92858025724</v>
      </c>
      <c r="M329" s="15">
        <f t="shared" si="39"/>
        <v>70891.453394275522</v>
      </c>
    </row>
    <row r="330" spans="2:13" x14ac:dyDescent="0.25">
      <c r="B330">
        <v>319</v>
      </c>
      <c r="C330" s="15">
        <f t="shared" si="37"/>
        <v>5.8889781939797103E-11</v>
      </c>
      <c r="D330" s="54" t="str">
        <f t="shared" si="35"/>
        <v>0.00</v>
      </c>
      <c r="E330" s="15">
        <f t="shared" si="36"/>
        <v>3.435237279821498E-13</v>
      </c>
      <c r="F330" s="54" t="str">
        <f t="shared" si="32"/>
        <v>0.00</v>
      </c>
      <c r="G330" s="15">
        <f t="shared" si="33"/>
        <v>0</v>
      </c>
      <c r="H330" s="15">
        <f t="shared" si="34"/>
        <v>0</v>
      </c>
      <c r="I330" s="13">
        <v>7</v>
      </c>
      <c r="L330" s="15">
        <f t="shared" si="38"/>
        <v>107870.92858025724</v>
      </c>
      <c r="M330" s="15">
        <f t="shared" si="39"/>
        <v>70891.453394275522</v>
      </c>
    </row>
    <row r="331" spans="2:13" x14ac:dyDescent="0.25">
      <c r="B331">
        <v>320</v>
      </c>
      <c r="C331" s="15">
        <f t="shared" si="37"/>
        <v>5.8889781939797103E-11</v>
      </c>
      <c r="D331" s="54" t="str">
        <f t="shared" si="35"/>
        <v>0.00</v>
      </c>
      <c r="E331" s="15">
        <f t="shared" si="36"/>
        <v>3.435237279821498E-13</v>
      </c>
      <c r="F331" s="54" t="str">
        <f t="shared" si="32"/>
        <v>0.00</v>
      </c>
      <c r="G331" s="15">
        <f t="shared" si="33"/>
        <v>0</v>
      </c>
      <c r="H331" s="15">
        <f t="shared" si="34"/>
        <v>0</v>
      </c>
      <c r="I331" s="13">
        <v>7</v>
      </c>
      <c r="L331" s="15">
        <f t="shared" si="38"/>
        <v>107870.92858025724</v>
      </c>
      <c r="M331" s="15">
        <f t="shared" si="39"/>
        <v>70891.453394275522</v>
      </c>
    </row>
    <row r="332" spans="2:13" x14ac:dyDescent="0.25">
      <c r="B332">
        <v>321</v>
      </c>
      <c r="C332" s="15">
        <f t="shared" si="37"/>
        <v>5.8889781939797103E-11</v>
      </c>
      <c r="D332" s="54" t="str">
        <f t="shared" si="35"/>
        <v>0.00</v>
      </c>
      <c r="E332" s="15">
        <f t="shared" si="36"/>
        <v>3.435237279821498E-13</v>
      </c>
      <c r="F332" s="54" t="str">
        <f t="shared" ref="F332:F371" si="40">IF(C332&gt;1, ($E332*(1-$I$8/100))-$P$20, "0.00")</f>
        <v>0.00</v>
      </c>
      <c r="G332" s="15">
        <f t="shared" ref="G332:G371" si="41">((IF(ROUND(E332, 2)=0,0,$D332-E332))*-1)*-1</f>
        <v>0</v>
      </c>
      <c r="H332" s="15">
        <f t="shared" ref="H332:H371" si="42">G332+F332</f>
        <v>0</v>
      </c>
      <c r="I332" s="13">
        <v>7</v>
      </c>
      <c r="L332" s="15">
        <f t="shared" si="38"/>
        <v>107870.92858025724</v>
      </c>
      <c r="M332" s="15">
        <f t="shared" si="39"/>
        <v>70891.453394275522</v>
      </c>
    </row>
    <row r="333" spans="2:13" x14ac:dyDescent="0.25">
      <c r="B333">
        <v>322</v>
      </c>
      <c r="C333" s="15">
        <f t="shared" si="37"/>
        <v>5.8889781939797103E-11</v>
      </c>
      <c r="D333" s="54" t="str">
        <f t="shared" ref="D333:D371" si="43">IF(C333&gt;1, (PMT((($I333/100)/$I$5),$I$4*$I$5,$I$7,0,0))*-1, "0.00")</f>
        <v>0.00</v>
      </c>
      <c r="E333" s="15">
        <f t="shared" ref="E333:E371" si="44">$C333*(($I333/100)/$I$5)</f>
        <v>3.435237279821498E-13</v>
      </c>
      <c r="F333" s="54" t="str">
        <f t="shared" si="40"/>
        <v>0.00</v>
      </c>
      <c r="G333" s="15">
        <f t="shared" si="41"/>
        <v>0</v>
      </c>
      <c r="H333" s="15">
        <f t="shared" si="42"/>
        <v>0</v>
      </c>
      <c r="I333" s="13">
        <v>7</v>
      </c>
      <c r="L333" s="15">
        <f t="shared" si="38"/>
        <v>107870.92858025724</v>
      </c>
      <c r="M333" s="15">
        <f t="shared" si="39"/>
        <v>70891.453394275522</v>
      </c>
    </row>
    <row r="334" spans="2:13" x14ac:dyDescent="0.25">
      <c r="B334">
        <v>323</v>
      </c>
      <c r="C334" s="15">
        <f t="shared" ref="C334:C371" si="45">C333-G333</f>
        <v>5.8889781939797103E-11</v>
      </c>
      <c r="D334" s="54" t="str">
        <f t="shared" si="43"/>
        <v>0.00</v>
      </c>
      <c r="E334" s="15">
        <f t="shared" si="44"/>
        <v>3.435237279821498E-13</v>
      </c>
      <c r="F334" s="54" t="str">
        <f t="shared" si="40"/>
        <v>0.00</v>
      </c>
      <c r="G334" s="15">
        <f t="shared" si="41"/>
        <v>0</v>
      </c>
      <c r="H334" s="15">
        <f t="shared" si="42"/>
        <v>0</v>
      </c>
      <c r="I334" s="13">
        <v>7</v>
      </c>
      <c r="L334" s="15">
        <f t="shared" ref="L334:L371" si="46">L333+E334</f>
        <v>107870.92858025724</v>
      </c>
      <c r="M334" s="15">
        <f t="shared" ref="M334:M371" si="47">M333+F334</f>
        <v>70891.453394275522</v>
      </c>
    </row>
    <row r="335" spans="2:13" x14ac:dyDescent="0.25">
      <c r="B335">
        <v>324</v>
      </c>
      <c r="C335" s="15">
        <f t="shared" si="45"/>
        <v>5.8889781939797103E-11</v>
      </c>
      <c r="D335" s="54" t="str">
        <f t="shared" si="43"/>
        <v>0.00</v>
      </c>
      <c r="E335" s="15">
        <f t="shared" si="44"/>
        <v>3.435237279821498E-13</v>
      </c>
      <c r="F335" s="54" t="str">
        <f t="shared" si="40"/>
        <v>0.00</v>
      </c>
      <c r="G335" s="15">
        <f t="shared" si="41"/>
        <v>0</v>
      </c>
      <c r="H335" s="15">
        <f t="shared" si="42"/>
        <v>0</v>
      </c>
      <c r="I335" s="13">
        <v>7</v>
      </c>
      <c r="L335" s="15">
        <f t="shared" si="46"/>
        <v>107870.92858025724</v>
      </c>
      <c r="M335" s="15">
        <f t="shared" si="47"/>
        <v>70891.453394275522</v>
      </c>
    </row>
    <row r="336" spans="2:13" x14ac:dyDescent="0.25">
      <c r="B336">
        <v>325</v>
      </c>
      <c r="C336" s="15">
        <f t="shared" si="45"/>
        <v>5.8889781939797103E-11</v>
      </c>
      <c r="D336" s="54" t="str">
        <f t="shared" si="43"/>
        <v>0.00</v>
      </c>
      <c r="E336" s="15">
        <f t="shared" si="44"/>
        <v>3.435237279821498E-13</v>
      </c>
      <c r="F336" s="54" t="str">
        <f t="shared" si="40"/>
        <v>0.00</v>
      </c>
      <c r="G336" s="15">
        <f t="shared" si="41"/>
        <v>0</v>
      </c>
      <c r="H336" s="15">
        <f t="shared" si="42"/>
        <v>0</v>
      </c>
      <c r="I336" s="13">
        <v>7</v>
      </c>
      <c r="L336" s="15">
        <f t="shared" si="46"/>
        <v>107870.92858025724</v>
      </c>
      <c r="M336" s="15">
        <f t="shared" si="47"/>
        <v>70891.453394275522</v>
      </c>
    </row>
    <row r="337" spans="2:13" x14ac:dyDescent="0.25">
      <c r="B337">
        <v>326</v>
      </c>
      <c r="C337" s="15">
        <f t="shared" si="45"/>
        <v>5.8889781939797103E-11</v>
      </c>
      <c r="D337" s="54" t="str">
        <f t="shared" si="43"/>
        <v>0.00</v>
      </c>
      <c r="E337" s="15">
        <f t="shared" si="44"/>
        <v>3.435237279821498E-13</v>
      </c>
      <c r="F337" s="54" t="str">
        <f t="shared" si="40"/>
        <v>0.00</v>
      </c>
      <c r="G337" s="15">
        <f t="shared" si="41"/>
        <v>0</v>
      </c>
      <c r="H337" s="15">
        <f t="shared" si="42"/>
        <v>0</v>
      </c>
      <c r="I337" s="13">
        <v>7</v>
      </c>
      <c r="L337" s="15">
        <f t="shared" si="46"/>
        <v>107870.92858025724</v>
      </c>
      <c r="M337" s="15">
        <f t="shared" si="47"/>
        <v>70891.453394275522</v>
      </c>
    </row>
    <row r="338" spans="2:13" x14ac:dyDescent="0.25">
      <c r="B338">
        <v>327</v>
      </c>
      <c r="C338" s="15">
        <f t="shared" si="45"/>
        <v>5.8889781939797103E-11</v>
      </c>
      <c r="D338" s="54" t="str">
        <f t="shared" si="43"/>
        <v>0.00</v>
      </c>
      <c r="E338" s="15">
        <f t="shared" si="44"/>
        <v>3.435237279821498E-13</v>
      </c>
      <c r="F338" s="54" t="str">
        <f t="shared" si="40"/>
        <v>0.00</v>
      </c>
      <c r="G338" s="15">
        <f t="shared" si="41"/>
        <v>0</v>
      </c>
      <c r="H338" s="15">
        <f t="shared" si="42"/>
        <v>0</v>
      </c>
      <c r="I338" s="13">
        <v>7</v>
      </c>
      <c r="L338" s="15">
        <f t="shared" si="46"/>
        <v>107870.92858025724</v>
      </c>
      <c r="M338" s="15">
        <f t="shared" si="47"/>
        <v>70891.453394275522</v>
      </c>
    </row>
    <row r="339" spans="2:13" x14ac:dyDescent="0.25">
      <c r="B339">
        <v>328</v>
      </c>
      <c r="C339" s="15">
        <f t="shared" si="45"/>
        <v>5.8889781939797103E-11</v>
      </c>
      <c r="D339" s="54" t="str">
        <f t="shared" si="43"/>
        <v>0.00</v>
      </c>
      <c r="E339" s="15">
        <f t="shared" si="44"/>
        <v>3.435237279821498E-13</v>
      </c>
      <c r="F339" s="54" t="str">
        <f t="shared" si="40"/>
        <v>0.00</v>
      </c>
      <c r="G339" s="15">
        <f t="shared" si="41"/>
        <v>0</v>
      </c>
      <c r="H339" s="15">
        <f t="shared" si="42"/>
        <v>0</v>
      </c>
      <c r="I339" s="13">
        <v>7</v>
      </c>
      <c r="L339" s="15">
        <f t="shared" si="46"/>
        <v>107870.92858025724</v>
      </c>
      <c r="M339" s="15">
        <f t="shared" si="47"/>
        <v>70891.453394275522</v>
      </c>
    </row>
    <row r="340" spans="2:13" x14ac:dyDescent="0.25">
      <c r="B340">
        <v>329</v>
      </c>
      <c r="C340" s="15">
        <f t="shared" si="45"/>
        <v>5.8889781939797103E-11</v>
      </c>
      <c r="D340" s="54" t="str">
        <f t="shared" si="43"/>
        <v>0.00</v>
      </c>
      <c r="E340" s="15">
        <f t="shared" si="44"/>
        <v>3.435237279821498E-13</v>
      </c>
      <c r="F340" s="54" t="str">
        <f t="shared" si="40"/>
        <v>0.00</v>
      </c>
      <c r="G340" s="15">
        <f t="shared" si="41"/>
        <v>0</v>
      </c>
      <c r="H340" s="15">
        <f t="shared" si="42"/>
        <v>0</v>
      </c>
      <c r="I340" s="13">
        <v>7</v>
      </c>
      <c r="L340" s="15">
        <f t="shared" si="46"/>
        <v>107870.92858025724</v>
      </c>
      <c r="M340" s="15">
        <f t="shared" si="47"/>
        <v>70891.453394275522</v>
      </c>
    </row>
    <row r="341" spans="2:13" x14ac:dyDescent="0.25">
      <c r="B341">
        <v>330</v>
      </c>
      <c r="C341" s="15">
        <f t="shared" si="45"/>
        <v>5.8889781939797103E-11</v>
      </c>
      <c r="D341" s="54" t="str">
        <f t="shared" si="43"/>
        <v>0.00</v>
      </c>
      <c r="E341" s="15">
        <f t="shared" si="44"/>
        <v>3.435237279821498E-13</v>
      </c>
      <c r="F341" s="54" t="str">
        <f t="shared" si="40"/>
        <v>0.00</v>
      </c>
      <c r="G341" s="15">
        <f t="shared" si="41"/>
        <v>0</v>
      </c>
      <c r="H341" s="15">
        <f t="shared" si="42"/>
        <v>0</v>
      </c>
      <c r="I341" s="13">
        <v>7</v>
      </c>
      <c r="L341" s="15">
        <f t="shared" si="46"/>
        <v>107870.92858025724</v>
      </c>
      <c r="M341" s="15">
        <f t="shared" si="47"/>
        <v>70891.453394275522</v>
      </c>
    </row>
    <row r="342" spans="2:13" x14ac:dyDescent="0.25">
      <c r="B342">
        <v>331</v>
      </c>
      <c r="C342" s="15">
        <f t="shared" si="45"/>
        <v>5.8889781939797103E-11</v>
      </c>
      <c r="D342" s="54" t="str">
        <f t="shared" si="43"/>
        <v>0.00</v>
      </c>
      <c r="E342" s="15">
        <f t="shared" si="44"/>
        <v>3.435237279821498E-13</v>
      </c>
      <c r="F342" s="54" t="str">
        <f t="shared" si="40"/>
        <v>0.00</v>
      </c>
      <c r="G342" s="15">
        <f t="shared" si="41"/>
        <v>0</v>
      </c>
      <c r="H342" s="15">
        <f t="shared" si="42"/>
        <v>0</v>
      </c>
      <c r="I342" s="13">
        <v>7</v>
      </c>
      <c r="L342" s="15">
        <f t="shared" si="46"/>
        <v>107870.92858025724</v>
      </c>
      <c r="M342" s="15">
        <f t="shared" si="47"/>
        <v>70891.453394275522</v>
      </c>
    </row>
    <row r="343" spans="2:13" x14ac:dyDescent="0.25">
      <c r="B343">
        <v>332</v>
      </c>
      <c r="C343" s="15">
        <f t="shared" si="45"/>
        <v>5.8889781939797103E-11</v>
      </c>
      <c r="D343" s="54" t="str">
        <f t="shared" si="43"/>
        <v>0.00</v>
      </c>
      <c r="E343" s="15">
        <f t="shared" si="44"/>
        <v>3.435237279821498E-13</v>
      </c>
      <c r="F343" s="54" t="str">
        <f t="shared" si="40"/>
        <v>0.00</v>
      </c>
      <c r="G343" s="15">
        <f t="shared" si="41"/>
        <v>0</v>
      </c>
      <c r="H343" s="15">
        <f t="shared" si="42"/>
        <v>0</v>
      </c>
      <c r="I343" s="13">
        <v>7</v>
      </c>
      <c r="L343" s="15">
        <f t="shared" si="46"/>
        <v>107870.92858025724</v>
      </c>
      <c r="M343" s="15">
        <f t="shared" si="47"/>
        <v>70891.453394275522</v>
      </c>
    </row>
    <row r="344" spans="2:13" x14ac:dyDescent="0.25">
      <c r="B344">
        <v>333</v>
      </c>
      <c r="C344" s="15">
        <f t="shared" si="45"/>
        <v>5.8889781939797103E-11</v>
      </c>
      <c r="D344" s="54" t="str">
        <f t="shared" si="43"/>
        <v>0.00</v>
      </c>
      <c r="E344" s="15">
        <f t="shared" si="44"/>
        <v>3.435237279821498E-13</v>
      </c>
      <c r="F344" s="54" t="str">
        <f t="shared" si="40"/>
        <v>0.00</v>
      </c>
      <c r="G344" s="15">
        <f t="shared" si="41"/>
        <v>0</v>
      </c>
      <c r="H344" s="15">
        <f t="shared" si="42"/>
        <v>0</v>
      </c>
      <c r="I344" s="13">
        <v>7</v>
      </c>
      <c r="L344" s="15">
        <f t="shared" si="46"/>
        <v>107870.92858025724</v>
      </c>
      <c r="M344" s="15">
        <f t="shared" si="47"/>
        <v>70891.453394275522</v>
      </c>
    </row>
    <row r="345" spans="2:13" x14ac:dyDescent="0.25">
      <c r="B345">
        <v>334</v>
      </c>
      <c r="C345" s="15">
        <f t="shared" si="45"/>
        <v>5.8889781939797103E-11</v>
      </c>
      <c r="D345" s="54" t="str">
        <f t="shared" si="43"/>
        <v>0.00</v>
      </c>
      <c r="E345" s="15">
        <f t="shared" si="44"/>
        <v>3.435237279821498E-13</v>
      </c>
      <c r="F345" s="54" t="str">
        <f t="shared" si="40"/>
        <v>0.00</v>
      </c>
      <c r="G345" s="15">
        <f t="shared" si="41"/>
        <v>0</v>
      </c>
      <c r="H345" s="15">
        <f t="shared" si="42"/>
        <v>0</v>
      </c>
      <c r="I345" s="13">
        <v>7</v>
      </c>
      <c r="L345" s="15">
        <f t="shared" si="46"/>
        <v>107870.92858025724</v>
      </c>
      <c r="M345" s="15">
        <f t="shared" si="47"/>
        <v>70891.453394275522</v>
      </c>
    </row>
    <row r="346" spans="2:13" x14ac:dyDescent="0.25">
      <c r="B346">
        <v>335</v>
      </c>
      <c r="C346" s="15">
        <f t="shared" si="45"/>
        <v>5.8889781939797103E-11</v>
      </c>
      <c r="D346" s="54" t="str">
        <f t="shared" si="43"/>
        <v>0.00</v>
      </c>
      <c r="E346" s="15">
        <f t="shared" si="44"/>
        <v>3.435237279821498E-13</v>
      </c>
      <c r="F346" s="54" t="str">
        <f t="shared" si="40"/>
        <v>0.00</v>
      </c>
      <c r="G346" s="15">
        <f t="shared" si="41"/>
        <v>0</v>
      </c>
      <c r="H346" s="15">
        <f t="shared" si="42"/>
        <v>0</v>
      </c>
      <c r="I346" s="13">
        <v>7</v>
      </c>
      <c r="L346" s="15">
        <f t="shared" si="46"/>
        <v>107870.92858025724</v>
      </c>
      <c r="M346" s="15">
        <f t="shared" si="47"/>
        <v>70891.453394275522</v>
      </c>
    </row>
    <row r="347" spans="2:13" x14ac:dyDescent="0.25">
      <c r="B347">
        <v>336</v>
      </c>
      <c r="C347" s="15">
        <f t="shared" si="45"/>
        <v>5.8889781939797103E-11</v>
      </c>
      <c r="D347" s="54" t="str">
        <f t="shared" si="43"/>
        <v>0.00</v>
      </c>
      <c r="E347" s="15">
        <f t="shared" si="44"/>
        <v>3.435237279821498E-13</v>
      </c>
      <c r="F347" s="54" t="str">
        <f t="shared" si="40"/>
        <v>0.00</v>
      </c>
      <c r="G347" s="15">
        <f t="shared" si="41"/>
        <v>0</v>
      </c>
      <c r="H347" s="15">
        <f t="shared" si="42"/>
        <v>0</v>
      </c>
      <c r="I347" s="13">
        <v>7</v>
      </c>
      <c r="L347" s="15">
        <f t="shared" si="46"/>
        <v>107870.92858025724</v>
      </c>
      <c r="M347" s="15">
        <f t="shared" si="47"/>
        <v>70891.453394275522</v>
      </c>
    </row>
    <row r="348" spans="2:13" x14ac:dyDescent="0.25">
      <c r="B348">
        <v>337</v>
      </c>
      <c r="C348" s="15">
        <f t="shared" si="45"/>
        <v>5.8889781939797103E-11</v>
      </c>
      <c r="D348" s="54" t="str">
        <f t="shared" si="43"/>
        <v>0.00</v>
      </c>
      <c r="E348" s="15">
        <f t="shared" si="44"/>
        <v>3.435237279821498E-13</v>
      </c>
      <c r="F348" s="54" t="str">
        <f t="shared" si="40"/>
        <v>0.00</v>
      </c>
      <c r="G348" s="15">
        <f t="shared" si="41"/>
        <v>0</v>
      </c>
      <c r="H348" s="15">
        <f t="shared" si="42"/>
        <v>0</v>
      </c>
      <c r="I348" s="13">
        <v>7</v>
      </c>
      <c r="L348" s="15">
        <f t="shared" si="46"/>
        <v>107870.92858025724</v>
      </c>
      <c r="M348" s="15">
        <f t="shared" si="47"/>
        <v>70891.453394275522</v>
      </c>
    </row>
    <row r="349" spans="2:13" x14ac:dyDescent="0.25">
      <c r="B349">
        <v>338</v>
      </c>
      <c r="C349" s="15">
        <f t="shared" si="45"/>
        <v>5.8889781939797103E-11</v>
      </c>
      <c r="D349" s="54" t="str">
        <f t="shared" si="43"/>
        <v>0.00</v>
      </c>
      <c r="E349" s="15">
        <f t="shared" si="44"/>
        <v>3.435237279821498E-13</v>
      </c>
      <c r="F349" s="54" t="str">
        <f t="shared" si="40"/>
        <v>0.00</v>
      </c>
      <c r="G349" s="15">
        <f t="shared" si="41"/>
        <v>0</v>
      </c>
      <c r="H349" s="15">
        <f t="shared" si="42"/>
        <v>0</v>
      </c>
      <c r="I349" s="13">
        <v>7</v>
      </c>
      <c r="L349" s="15">
        <f t="shared" si="46"/>
        <v>107870.92858025724</v>
      </c>
      <c r="M349" s="15">
        <f t="shared" si="47"/>
        <v>70891.453394275522</v>
      </c>
    </row>
    <row r="350" spans="2:13" x14ac:dyDescent="0.25">
      <c r="B350">
        <v>339</v>
      </c>
      <c r="C350" s="15">
        <f t="shared" si="45"/>
        <v>5.8889781939797103E-11</v>
      </c>
      <c r="D350" s="54" t="str">
        <f t="shared" si="43"/>
        <v>0.00</v>
      </c>
      <c r="E350" s="15">
        <f t="shared" si="44"/>
        <v>3.435237279821498E-13</v>
      </c>
      <c r="F350" s="54" t="str">
        <f t="shared" si="40"/>
        <v>0.00</v>
      </c>
      <c r="G350" s="15">
        <f t="shared" si="41"/>
        <v>0</v>
      </c>
      <c r="H350" s="15">
        <f t="shared" si="42"/>
        <v>0</v>
      </c>
      <c r="I350" s="13">
        <v>7</v>
      </c>
      <c r="L350" s="15">
        <f t="shared" si="46"/>
        <v>107870.92858025724</v>
      </c>
      <c r="M350" s="15">
        <f t="shared" si="47"/>
        <v>70891.453394275522</v>
      </c>
    </row>
    <row r="351" spans="2:13" x14ac:dyDescent="0.25">
      <c r="B351">
        <v>340</v>
      </c>
      <c r="C351" s="15">
        <f t="shared" si="45"/>
        <v>5.8889781939797103E-11</v>
      </c>
      <c r="D351" s="54" t="str">
        <f t="shared" si="43"/>
        <v>0.00</v>
      </c>
      <c r="E351" s="15">
        <f t="shared" si="44"/>
        <v>3.435237279821498E-13</v>
      </c>
      <c r="F351" s="54" t="str">
        <f t="shared" si="40"/>
        <v>0.00</v>
      </c>
      <c r="G351" s="15">
        <f t="shared" si="41"/>
        <v>0</v>
      </c>
      <c r="H351" s="15">
        <f t="shared" si="42"/>
        <v>0</v>
      </c>
      <c r="I351" s="13">
        <v>7</v>
      </c>
      <c r="L351" s="15">
        <f t="shared" si="46"/>
        <v>107870.92858025724</v>
      </c>
      <c r="M351" s="15">
        <f t="shared" si="47"/>
        <v>70891.453394275522</v>
      </c>
    </row>
    <row r="352" spans="2:13" x14ac:dyDescent="0.25">
      <c r="B352">
        <v>341</v>
      </c>
      <c r="C352" s="15">
        <f t="shared" si="45"/>
        <v>5.8889781939797103E-11</v>
      </c>
      <c r="D352" s="54" t="str">
        <f t="shared" si="43"/>
        <v>0.00</v>
      </c>
      <c r="E352" s="15">
        <f t="shared" si="44"/>
        <v>3.435237279821498E-13</v>
      </c>
      <c r="F352" s="54" t="str">
        <f t="shared" si="40"/>
        <v>0.00</v>
      </c>
      <c r="G352" s="15">
        <f t="shared" si="41"/>
        <v>0</v>
      </c>
      <c r="H352" s="15">
        <f t="shared" si="42"/>
        <v>0</v>
      </c>
      <c r="I352" s="13">
        <v>7</v>
      </c>
      <c r="L352" s="15">
        <f t="shared" si="46"/>
        <v>107870.92858025724</v>
      </c>
      <c r="M352" s="15">
        <f t="shared" si="47"/>
        <v>70891.453394275522</v>
      </c>
    </row>
    <row r="353" spans="2:13" x14ac:dyDescent="0.25">
      <c r="B353">
        <v>342</v>
      </c>
      <c r="C353" s="15">
        <f t="shared" si="45"/>
        <v>5.8889781939797103E-11</v>
      </c>
      <c r="D353" s="54" t="str">
        <f t="shared" si="43"/>
        <v>0.00</v>
      </c>
      <c r="E353" s="15">
        <f t="shared" si="44"/>
        <v>3.435237279821498E-13</v>
      </c>
      <c r="F353" s="54" t="str">
        <f t="shared" si="40"/>
        <v>0.00</v>
      </c>
      <c r="G353" s="15">
        <f t="shared" si="41"/>
        <v>0</v>
      </c>
      <c r="H353" s="15">
        <f t="shared" si="42"/>
        <v>0</v>
      </c>
      <c r="I353" s="13">
        <v>7</v>
      </c>
      <c r="L353" s="15">
        <f t="shared" si="46"/>
        <v>107870.92858025724</v>
      </c>
      <c r="M353" s="15">
        <f t="shared" si="47"/>
        <v>70891.453394275522</v>
      </c>
    </row>
    <row r="354" spans="2:13" x14ac:dyDescent="0.25">
      <c r="B354">
        <v>343</v>
      </c>
      <c r="C354" s="15">
        <f t="shared" si="45"/>
        <v>5.8889781939797103E-11</v>
      </c>
      <c r="D354" s="54" t="str">
        <f t="shared" si="43"/>
        <v>0.00</v>
      </c>
      <c r="E354" s="15">
        <f t="shared" si="44"/>
        <v>3.435237279821498E-13</v>
      </c>
      <c r="F354" s="54" t="str">
        <f t="shared" si="40"/>
        <v>0.00</v>
      </c>
      <c r="G354" s="15">
        <f t="shared" si="41"/>
        <v>0</v>
      </c>
      <c r="H354" s="15">
        <f t="shared" si="42"/>
        <v>0</v>
      </c>
      <c r="I354" s="13">
        <v>7</v>
      </c>
      <c r="L354" s="15">
        <f t="shared" si="46"/>
        <v>107870.92858025724</v>
      </c>
      <c r="M354" s="15">
        <f t="shared" si="47"/>
        <v>70891.453394275522</v>
      </c>
    </row>
    <row r="355" spans="2:13" x14ac:dyDescent="0.25">
      <c r="B355">
        <v>344</v>
      </c>
      <c r="C355" s="15">
        <f t="shared" si="45"/>
        <v>5.8889781939797103E-11</v>
      </c>
      <c r="D355" s="54" t="str">
        <f t="shared" si="43"/>
        <v>0.00</v>
      </c>
      <c r="E355" s="15">
        <f t="shared" si="44"/>
        <v>3.435237279821498E-13</v>
      </c>
      <c r="F355" s="54" t="str">
        <f t="shared" si="40"/>
        <v>0.00</v>
      </c>
      <c r="G355" s="15">
        <f t="shared" si="41"/>
        <v>0</v>
      </c>
      <c r="H355" s="15">
        <f t="shared" si="42"/>
        <v>0</v>
      </c>
      <c r="I355" s="13">
        <v>7</v>
      </c>
      <c r="L355" s="15">
        <f t="shared" si="46"/>
        <v>107870.92858025724</v>
      </c>
      <c r="M355" s="15">
        <f t="shared" si="47"/>
        <v>70891.453394275522</v>
      </c>
    </row>
    <row r="356" spans="2:13" x14ac:dyDescent="0.25">
      <c r="B356">
        <v>345</v>
      </c>
      <c r="C356" s="15">
        <f t="shared" si="45"/>
        <v>5.8889781939797103E-11</v>
      </c>
      <c r="D356" s="54" t="str">
        <f t="shared" si="43"/>
        <v>0.00</v>
      </c>
      <c r="E356" s="15">
        <f t="shared" si="44"/>
        <v>3.435237279821498E-13</v>
      </c>
      <c r="F356" s="54" t="str">
        <f t="shared" si="40"/>
        <v>0.00</v>
      </c>
      <c r="G356" s="15">
        <f t="shared" si="41"/>
        <v>0</v>
      </c>
      <c r="H356" s="15">
        <f t="shared" si="42"/>
        <v>0</v>
      </c>
      <c r="I356" s="13">
        <v>7</v>
      </c>
      <c r="L356" s="15">
        <f t="shared" si="46"/>
        <v>107870.92858025724</v>
      </c>
      <c r="M356" s="15">
        <f t="shared" si="47"/>
        <v>70891.453394275522</v>
      </c>
    </row>
    <row r="357" spans="2:13" x14ac:dyDescent="0.25">
      <c r="B357">
        <v>346</v>
      </c>
      <c r="C357" s="15">
        <f t="shared" si="45"/>
        <v>5.8889781939797103E-11</v>
      </c>
      <c r="D357" s="54" t="str">
        <f t="shared" si="43"/>
        <v>0.00</v>
      </c>
      <c r="E357" s="15">
        <f t="shared" si="44"/>
        <v>3.435237279821498E-13</v>
      </c>
      <c r="F357" s="54" t="str">
        <f t="shared" si="40"/>
        <v>0.00</v>
      </c>
      <c r="G357" s="15">
        <f t="shared" si="41"/>
        <v>0</v>
      </c>
      <c r="H357" s="15">
        <f t="shared" si="42"/>
        <v>0</v>
      </c>
      <c r="I357" s="13">
        <v>7</v>
      </c>
      <c r="L357" s="15">
        <f t="shared" si="46"/>
        <v>107870.92858025724</v>
      </c>
      <c r="M357" s="15">
        <f t="shared" si="47"/>
        <v>70891.453394275522</v>
      </c>
    </row>
    <row r="358" spans="2:13" x14ac:dyDescent="0.25">
      <c r="B358">
        <v>347</v>
      </c>
      <c r="C358" s="15">
        <f t="shared" si="45"/>
        <v>5.8889781939797103E-11</v>
      </c>
      <c r="D358" s="54" t="str">
        <f t="shared" si="43"/>
        <v>0.00</v>
      </c>
      <c r="E358" s="15">
        <f t="shared" si="44"/>
        <v>3.435237279821498E-13</v>
      </c>
      <c r="F358" s="54" t="str">
        <f t="shared" si="40"/>
        <v>0.00</v>
      </c>
      <c r="G358" s="15">
        <f t="shared" si="41"/>
        <v>0</v>
      </c>
      <c r="H358" s="15">
        <f t="shared" si="42"/>
        <v>0</v>
      </c>
      <c r="I358" s="13">
        <v>7</v>
      </c>
      <c r="L358" s="15">
        <f t="shared" si="46"/>
        <v>107870.92858025724</v>
      </c>
      <c r="M358" s="15">
        <f t="shared" si="47"/>
        <v>70891.453394275522</v>
      </c>
    </row>
    <row r="359" spans="2:13" x14ac:dyDescent="0.25">
      <c r="B359">
        <v>348</v>
      </c>
      <c r="C359" s="15">
        <f t="shared" si="45"/>
        <v>5.8889781939797103E-11</v>
      </c>
      <c r="D359" s="54" t="str">
        <f t="shared" si="43"/>
        <v>0.00</v>
      </c>
      <c r="E359" s="15">
        <f t="shared" si="44"/>
        <v>3.435237279821498E-13</v>
      </c>
      <c r="F359" s="54" t="str">
        <f t="shared" si="40"/>
        <v>0.00</v>
      </c>
      <c r="G359" s="15">
        <f t="shared" si="41"/>
        <v>0</v>
      </c>
      <c r="H359" s="15">
        <f t="shared" si="42"/>
        <v>0</v>
      </c>
      <c r="I359" s="13">
        <v>7</v>
      </c>
      <c r="L359" s="15">
        <f t="shared" si="46"/>
        <v>107870.92858025724</v>
      </c>
      <c r="M359" s="15">
        <f t="shared" si="47"/>
        <v>70891.453394275522</v>
      </c>
    </row>
    <row r="360" spans="2:13" x14ac:dyDescent="0.25">
      <c r="B360">
        <v>349</v>
      </c>
      <c r="C360" s="15">
        <f t="shared" si="45"/>
        <v>5.8889781939797103E-11</v>
      </c>
      <c r="D360" s="54" t="str">
        <f t="shared" si="43"/>
        <v>0.00</v>
      </c>
      <c r="E360" s="15">
        <f t="shared" si="44"/>
        <v>3.435237279821498E-13</v>
      </c>
      <c r="F360" s="54" t="str">
        <f t="shared" si="40"/>
        <v>0.00</v>
      </c>
      <c r="G360" s="15">
        <f t="shared" si="41"/>
        <v>0</v>
      </c>
      <c r="H360" s="15">
        <f t="shared" si="42"/>
        <v>0</v>
      </c>
      <c r="I360" s="13">
        <v>7</v>
      </c>
      <c r="L360" s="15">
        <f t="shared" si="46"/>
        <v>107870.92858025724</v>
      </c>
      <c r="M360" s="15">
        <f t="shared" si="47"/>
        <v>70891.453394275522</v>
      </c>
    </row>
    <row r="361" spans="2:13" x14ac:dyDescent="0.25">
      <c r="B361">
        <v>350</v>
      </c>
      <c r="C361" s="15">
        <f t="shared" si="45"/>
        <v>5.8889781939797103E-11</v>
      </c>
      <c r="D361" s="54" t="str">
        <f t="shared" si="43"/>
        <v>0.00</v>
      </c>
      <c r="E361" s="15">
        <f t="shared" si="44"/>
        <v>3.435237279821498E-13</v>
      </c>
      <c r="F361" s="54" t="str">
        <f t="shared" si="40"/>
        <v>0.00</v>
      </c>
      <c r="G361" s="15">
        <f t="shared" si="41"/>
        <v>0</v>
      </c>
      <c r="H361" s="15">
        <f t="shared" si="42"/>
        <v>0</v>
      </c>
      <c r="I361" s="13">
        <v>7</v>
      </c>
      <c r="L361" s="15">
        <f t="shared" si="46"/>
        <v>107870.92858025724</v>
      </c>
      <c r="M361" s="15">
        <f t="shared" si="47"/>
        <v>70891.453394275522</v>
      </c>
    </row>
    <row r="362" spans="2:13" x14ac:dyDescent="0.25">
      <c r="B362">
        <v>351</v>
      </c>
      <c r="C362" s="15">
        <f t="shared" si="45"/>
        <v>5.8889781939797103E-11</v>
      </c>
      <c r="D362" s="54" t="str">
        <f t="shared" si="43"/>
        <v>0.00</v>
      </c>
      <c r="E362" s="15">
        <f t="shared" si="44"/>
        <v>3.435237279821498E-13</v>
      </c>
      <c r="F362" s="54" t="str">
        <f t="shared" si="40"/>
        <v>0.00</v>
      </c>
      <c r="G362" s="15">
        <f t="shared" si="41"/>
        <v>0</v>
      </c>
      <c r="H362" s="15">
        <f t="shared" si="42"/>
        <v>0</v>
      </c>
      <c r="I362" s="13">
        <v>7</v>
      </c>
      <c r="L362" s="15">
        <f t="shared" si="46"/>
        <v>107870.92858025724</v>
      </c>
      <c r="M362" s="15">
        <f t="shared" si="47"/>
        <v>70891.453394275522</v>
      </c>
    </row>
    <row r="363" spans="2:13" x14ac:dyDescent="0.25">
      <c r="B363">
        <v>352</v>
      </c>
      <c r="C363" s="15">
        <f t="shared" si="45"/>
        <v>5.8889781939797103E-11</v>
      </c>
      <c r="D363" s="54" t="str">
        <f t="shared" si="43"/>
        <v>0.00</v>
      </c>
      <c r="E363" s="15">
        <f t="shared" si="44"/>
        <v>3.435237279821498E-13</v>
      </c>
      <c r="F363" s="54" t="str">
        <f t="shared" si="40"/>
        <v>0.00</v>
      </c>
      <c r="G363" s="15">
        <f t="shared" si="41"/>
        <v>0</v>
      </c>
      <c r="H363" s="15">
        <f t="shared" si="42"/>
        <v>0</v>
      </c>
      <c r="I363" s="13">
        <v>7</v>
      </c>
      <c r="L363" s="15">
        <f t="shared" si="46"/>
        <v>107870.92858025724</v>
      </c>
      <c r="M363" s="15">
        <f t="shared" si="47"/>
        <v>70891.453394275522</v>
      </c>
    </row>
    <row r="364" spans="2:13" x14ac:dyDescent="0.25">
      <c r="B364">
        <v>353</v>
      </c>
      <c r="C364" s="15">
        <f t="shared" si="45"/>
        <v>5.8889781939797103E-11</v>
      </c>
      <c r="D364" s="54" t="str">
        <f t="shared" si="43"/>
        <v>0.00</v>
      </c>
      <c r="E364" s="15">
        <f t="shared" si="44"/>
        <v>3.435237279821498E-13</v>
      </c>
      <c r="F364" s="54" t="str">
        <f t="shared" si="40"/>
        <v>0.00</v>
      </c>
      <c r="G364" s="15">
        <f t="shared" si="41"/>
        <v>0</v>
      </c>
      <c r="H364" s="15">
        <f t="shared" si="42"/>
        <v>0</v>
      </c>
      <c r="I364" s="13">
        <v>7</v>
      </c>
      <c r="L364" s="15">
        <f t="shared" si="46"/>
        <v>107870.92858025724</v>
      </c>
      <c r="M364" s="15">
        <f t="shared" si="47"/>
        <v>70891.453394275522</v>
      </c>
    </row>
    <row r="365" spans="2:13" x14ac:dyDescent="0.25">
      <c r="B365">
        <v>354</v>
      </c>
      <c r="C365" s="15">
        <f t="shared" si="45"/>
        <v>5.8889781939797103E-11</v>
      </c>
      <c r="D365" s="54" t="str">
        <f t="shared" si="43"/>
        <v>0.00</v>
      </c>
      <c r="E365" s="15">
        <f t="shared" si="44"/>
        <v>3.435237279821498E-13</v>
      </c>
      <c r="F365" s="54" t="str">
        <f t="shared" si="40"/>
        <v>0.00</v>
      </c>
      <c r="G365" s="15">
        <f t="shared" si="41"/>
        <v>0</v>
      </c>
      <c r="H365" s="15">
        <f t="shared" si="42"/>
        <v>0</v>
      </c>
      <c r="I365" s="13">
        <v>7</v>
      </c>
      <c r="L365" s="15">
        <f t="shared" si="46"/>
        <v>107870.92858025724</v>
      </c>
      <c r="M365" s="15">
        <f t="shared" si="47"/>
        <v>70891.453394275522</v>
      </c>
    </row>
    <row r="366" spans="2:13" x14ac:dyDescent="0.25">
      <c r="B366">
        <v>355</v>
      </c>
      <c r="C366" s="15">
        <f t="shared" si="45"/>
        <v>5.8889781939797103E-11</v>
      </c>
      <c r="D366" s="54" t="str">
        <f t="shared" si="43"/>
        <v>0.00</v>
      </c>
      <c r="E366" s="15">
        <f t="shared" si="44"/>
        <v>3.435237279821498E-13</v>
      </c>
      <c r="F366" s="54" t="str">
        <f t="shared" si="40"/>
        <v>0.00</v>
      </c>
      <c r="G366" s="15">
        <f t="shared" si="41"/>
        <v>0</v>
      </c>
      <c r="H366" s="15">
        <f t="shared" si="42"/>
        <v>0</v>
      </c>
      <c r="I366" s="13">
        <v>7</v>
      </c>
      <c r="L366" s="15">
        <f t="shared" si="46"/>
        <v>107870.92858025724</v>
      </c>
      <c r="M366" s="15">
        <f t="shared" si="47"/>
        <v>70891.453394275522</v>
      </c>
    </row>
    <row r="367" spans="2:13" x14ac:dyDescent="0.25">
      <c r="B367">
        <v>356</v>
      </c>
      <c r="C367" s="15">
        <f t="shared" si="45"/>
        <v>5.8889781939797103E-11</v>
      </c>
      <c r="D367" s="54" t="str">
        <f t="shared" si="43"/>
        <v>0.00</v>
      </c>
      <c r="E367" s="15">
        <f t="shared" si="44"/>
        <v>3.435237279821498E-13</v>
      </c>
      <c r="F367" s="54" t="str">
        <f t="shared" si="40"/>
        <v>0.00</v>
      </c>
      <c r="G367" s="15">
        <f t="shared" si="41"/>
        <v>0</v>
      </c>
      <c r="H367" s="15">
        <f t="shared" si="42"/>
        <v>0</v>
      </c>
      <c r="I367" s="13">
        <v>7</v>
      </c>
      <c r="L367" s="15">
        <f t="shared" si="46"/>
        <v>107870.92858025724</v>
      </c>
      <c r="M367" s="15">
        <f t="shared" si="47"/>
        <v>70891.453394275522</v>
      </c>
    </row>
    <row r="368" spans="2:13" x14ac:dyDescent="0.25">
      <c r="B368">
        <v>357</v>
      </c>
      <c r="C368" s="15">
        <f t="shared" si="45"/>
        <v>5.8889781939797103E-11</v>
      </c>
      <c r="D368" s="54" t="str">
        <f t="shared" si="43"/>
        <v>0.00</v>
      </c>
      <c r="E368" s="15">
        <f t="shared" si="44"/>
        <v>3.435237279821498E-13</v>
      </c>
      <c r="F368" s="54" t="str">
        <f t="shared" si="40"/>
        <v>0.00</v>
      </c>
      <c r="G368" s="15">
        <f t="shared" si="41"/>
        <v>0</v>
      </c>
      <c r="H368" s="15">
        <f t="shared" si="42"/>
        <v>0</v>
      </c>
      <c r="I368" s="13">
        <v>7</v>
      </c>
      <c r="L368" s="15">
        <f t="shared" si="46"/>
        <v>107870.92858025724</v>
      </c>
      <c r="M368" s="15">
        <f t="shared" si="47"/>
        <v>70891.453394275522</v>
      </c>
    </row>
    <row r="369" spans="2:13" x14ac:dyDescent="0.25">
      <c r="B369">
        <v>358</v>
      </c>
      <c r="C369" s="15">
        <f t="shared" si="45"/>
        <v>5.8889781939797103E-11</v>
      </c>
      <c r="D369" s="54" t="str">
        <f t="shared" si="43"/>
        <v>0.00</v>
      </c>
      <c r="E369" s="15">
        <f t="shared" si="44"/>
        <v>3.435237279821498E-13</v>
      </c>
      <c r="F369" s="54" t="str">
        <f t="shared" si="40"/>
        <v>0.00</v>
      </c>
      <c r="G369" s="15">
        <f t="shared" si="41"/>
        <v>0</v>
      </c>
      <c r="H369" s="15">
        <f t="shared" si="42"/>
        <v>0</v>
      </c>
      <c r="I369" s="13">
        <v>7</v>
      </c>
      <c r="L369" s="15">
        <f t="shared" si="46"/>
        <v>107870.92858025724</v>
      </c>
      <c r="M369" s="15">
        <f t="shared" si="47"/>
        <v>70891.453394275522</v>
      </c>
    </row>
    <row r="370" spans="2:13" x14ac:dyDescent="0.25">
      <c r="B370">
        <v>359</v>
      </c>
      <c r="C370" s="15">
        <f t="shared" si="45"/>
        <v>5.8889781939797103E-11</v>
      </c>
      <c r="D370" s="54" t="str">
        <f t="shared" si="43"/>
        <v>0.00</v>
      </c>
      <c r="E370" s="15">
        <f t="shared" si="44"/>
        <v>3.435237279821498E-13</v>
      </c>
      <c r="F370" s="54" t="str">
        <f t="shared" si="40"/>
        <v>0.00</v>
      </c>
      <c r="G370" s="15">
        <f t="shared" si="41"/>
        <v>0</v>
      </c>
      <c r="H370" s="15">
        <f t="shared" si="42"/>
        <v>0</v>
      </c>
      <c r="I370" s="13">
        <v>7</v>
      </c>
      <c r="L370" s="15">
        <f t="shared" si="46"/>
        <v>107870.92858025724</v>
      </c>
      <c r="M370" s="15">
        <f t="shared" si="47"/>
        <v>70891.453394275522</v>
      </c>
    </row>
    <row r="371" spans="2:13" x14ac:dyDescent="0.25">
      <c r="B371">
        <v>360</v>
      </c>
      <c r="C371" s="15">
        <f t="shared" si="45"/>
        <v>5.8889781939797103E-11</v>
      </c>
      <c r="D371" s="54" t="str">
        <f t="shared" si="43"/>
        <v>0.00</v>
      </c>
      <c r="E371" s="15">
        <f t="shared" si="44"/>
        <v>3.435237279821498E-13</v>
      </c>
      <c r="F371" s="54" t="str">
        <f t="shared" si="40"/>
        <v>0.00</v>
      </c>
      <c r="G371" s="15">
        <f t="shared" si="41"/>
        <v>0</v>
      </c>
      <c r="H371" s="15">
        <f t="shared" si="42"/>
        <v>0</v>
      </c>
      <c r="I371" s="13">
        <v>7</v>
      </c>
      <c r="L371" s="15">
        <f t="shared" si="46"/>
        <v>107870.92858025724</v>
      </c>
      <c r="M371" s="15">
        <f t="shared" si="47"/>
        <v>70891.453394275522</v>
      </c>
    </row>
    <row r="372" spans="2:13" ht="48" customHeight="1" x14ac:dyDescent="0.25">
      <c r="C372" s="11" t="s">
        <v>48</v>
      </c>
      <c r="D372" s="15">
        <f>AVERAGE(D12:D371)</f>
        <v>1172.2799326170068</v>
      </c>
      <c r="G372" s="7" t="s">
        <v>32</v>
      </c>
      <c r="H372" s="17">
        <f>IRR(H11:H371)</f>
        <v>5.8010002471713396E-3</v>
      </c>
    </row>
    <row r="373" spans="2:13" ht="30" x14ac:dyDescent="0.25">
      <c r="C373" s="11" t="s">
        <v>49</v>
      </c>
      <c r="E373" s="2">
        <f>SUM(E11:E371)</f>
        <v>107870.92858025724</v>
      </c>
      <c r="F373" s="2">
        <f>SUM(F11:F371)</f>
        <v>70891.453394275522</v>
      </c>
      <c r="G373" s="7" t="s">
        <v>31</v>
      </c>
      <c r="H373" s="18">
        <f>(H372)*I5</f>
        <v>6.9612002966056075E-2</v>
      </c>
    </row>
    <row r="374" spans="2:13" x14ac:dyDescent="0.25">
      <c r="G374" t="s">
        <v>29</v>
      </c>
      <c r="H374" s="18">
        <f>((1+H372)^(I5))-1</f>
        <v>7.1876521464327547E-2</v>
      </c>
    </row>
    <row r="375" spans="2:13" x14ac:dyDescent="0.25">
      <c r="B375" t="s">
        <v>70</v>
      </c>
      <c r="C375">
        <f>COUNTIF(C11:C371, "&gt;1")</f>
        <v>181</v>
      </c>
    </row>
    <row r="376" spans="2:13" x14ac:dyDescent="0.25">
      <c r="B376" t="s">
        <v>69</v>
      </c>
      <c r="C376">
        <f>(C375-1)/12</f>
        <v>15</v>
      </c>
    </row>
  </sheetData>
  <mergeCells count="2">
    <mergeCell ref="B1:I2"/>
    <mergeCell ref="P14:Q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748"/>
  <sheetViews>
    <sheetView topLeftCell="G1" workbookViewId="0">
      <selection activeCell="I7" sqref="I7"/>
    </sheetView>
  </sheetViews>
  <sheetFormatPr defaultRowHeight="15" x14ac:dyDescent="0.25"/>
  <cols>
    <col min="1" max="1" width="13" customWidth="1"/>
    <col min="2" max="2" width="18.85546875" customWidth="1"/>
    <col min="3" max="3" width="12.5703125" bestFit="1" customWidth="1"/>
    <col min="4" max="4" width="11.85546875" customWidth="1"/>
    <col min="5" max="5" width="16.7109375" customWidth="1"/>
    <col min="6" max="6" width="16.5703125" customWidth="1"/>
    <col min="7" max="7" width="13.5703125" customWidth="1"/>
    <col min="8" max="8" width="13.140625" customWidth="1"/>
    <col min="9" max="9" width="11.85546875" customWidth="1"/>
    <col min="10" max="10" width="17.85546875" customWidth="1"/>
    <col min="11" max="11" width="13.85546875" customWidth="1"/>
    <col min="12" max="12" width="14.140625" customWidth="1"/>
    <col min="13" max="13" width="12.7109375" customWidth="1"/>
    <col min="14" max="14" width="14.140625" customWidth="1"/>
    <col min="15" max="15" width="10.28515625" bestFit="1" customWidth="1"/>
    <col min="16" max="16" width="11.42578125" customWidth="1"/>
    <col min="17" max="17" width="13.42578125" customWidth="1"/>
    <col min="18" max="18" width="14.7109375" customWidth="1"/>
    <col min="19" max="19" width="12.42578125" customWidth="1"/>
    <col min="20" max="20" width="14.42578125" customWidth="1"/>
    <col min="21" max="21" width="12.7109375" customWidth="1"/>
    <col min="22" max="22" width="9.85546875" customWidth="1"/>
    <col min="23" max="23" width="11.42578125" customWidth="1"/>
    <col min="24" max="24" width="12.140625" customWidth="1"/>
    <col min="35" max="35" width="15.140625" customWidth="1"/>
  </cols>
  <sheetData>
    <row r="2" spans="1:35" x14ac:dyDescent="0.25">
      <c r="F2" s="5"/>
      <c r="G2" s="5"/>
      <c r="H2" s="5"/>
      <c r="I2" s="5"/>
      <c r="AI2" t="s">
        <v>4</v>
      </c>
    </row>
    <row r="3" spans="1:35" x14ac:dyDescent="0.25">
      <c r="F3" s="22" t="s">
        <v>44</v>
      </c>
      <c r="G3" s="22" t="s">
        <v>45</v>
      </c>
      <c r="H3" s="23" t="s">
        <v>46</v>
      </c>
      <c r="I3" s="23" t="s">
        <v>47</v>
      </c>
      <c r="K3" s="1"/>
      <c r="L3" s="1"/>
      <c r="M3" s="1"/>
      <c r="N3" s="1"/>
      <c r="AI3" t="s">
        <v>5</v>
      </c>
    </row>
    <row r="4" spans="1:35" ht="37.5" customHeight="1" x14ac:dyDescent="0.25">
      <c r="E4" s="26" t="s">
        <v>33</v>
      </c>
      <c r="F4" s="88" t="str">
        <f>IFERROR('Fixed Mortgage Amort. Schedule'!D372, "0.00")</f>
        <v>0.00</v>
      </c>
      <c r="G4" s="89">
        <f>IFERROR('ARM Mortgage Amort. Schedule'!E372,"0.00")</f>
        <v>130734.31027511976</v>
      </c>
      <c r="H4" s="58" t="str">
        <f>IFERROR('Refinance Fixed Amort. Schedule'!D372, "0.00")</f>
        <v>0.00</v>
      </c>
      <c r="I4" s="59">
        <f>IFERROR('ARM Refinance Amort.'!E373,"0.00")</f>
        <v>107870.92858025724</v>
      </c>
      <c r="K4" s="15"/>
      <c r="L4" s="41"/>
      <c r="M4" s="15"/>
      <c r="N4" s="15"/>
      <c r="AI4" t="s">
        <v>103</v>
      </c>
    </row>
    <row r="5" spans="1:35" ht="36.75" customHeight="1" x14ac:dyDescent="0.25">
      <c r="A5" t="s">
        <v>15</v>
      </c>
      <c r="B5">
        <f>(Input!D10*Input!D9)-B6</f>
        <v>60</v>
      </c>
      <c r="E5" s="24" t="s">
        <v>34</v>
      </c>
      <c r="F5" s="56" t="str">
        <f>IFERROR('Fixed Mortgage Amort. Schedule'!E372, "0.00")</f>
        <v>0.00</v>
      </c>
      <c r="G5" s="57">
        <f>IFERROR('ARM Mortgage Amort. Schedule'!F372, "0.00")</f>
        <v>87591.987884330258</v>
      </c>
      <c r="H5" s="58" t="str">
        <f>IFERROR('Refinance Fixed Amort. Schedule'!E372, "0.00")</f>
        <v>0.00</v>
      </c>
      <c r="I5" s="60">
        <f>IFERROR('ARM Refinance Amort.'!F373,"0.00")</f>
        <v>70891.453394275522</v>
      </c>
      <c r="K5" s="2"/>
      <c r="L5" s="27"/>
      <c r="M5" s="15"/>
      <c r="N5" s="2"/>
      <c r="AI5" t="s">
        <v>104</v>
      </c>
    </row>
    <row r="6" spans="1:35" ht="49.5" customHeight="1" x14ac:dyDescent="0.25">
      <c r="A6" t="s">
        <v>14</v>
      </c>
      <c r="B6">
        <f>Input!D11</f>
        <v>120</v>
      </c>
      <c r="E6" s="26" t="s">
        <v>53</v>
      </c>
      <c r="F6" s="61" t="str">
        <f>IFERROR('Fixed Mortgage Amort. Schedule'!D4, "0.00")</f>
        <v>0.00</v>
      </c>
      <c r="G6" s="58">
        <f>IFERROR(VLOOKUP(B5+1, 'ARM Mortgage Amort. Schedule'!B11:H371, 3, FALSE), "0.00")</f>
        <v>1420.7461681951111</v>
      </c>
      <c r="H6" s="58" t="str">
        <f>IFERROR('Refinance Fixed Amort. Schedule'!D4, "0.00")</f>
        <v>0.00</v>
      </c>
      <c r="I6" s="59">
        <f>IFERROR(VLOOKUP($B$1+1,'ARM Refinance Amort.'!B11:H371,3, FALSE), "0.00")</f>
        <v>1172.2799326170091</v>
      </c>
      <c r="AI6" t="s">
        <v>105</v>
      </c>
    </row>
    <row r="7" spans="1:35" ht="37.5" customHeight="1" x14ac:dyDescent="0.25">
      <c r="A7" t="s">
        <v>54</v>
      </c>
      <c r="B7">
        <f>Input!D9*Input!D10</f>
        <v>180</v>
      </c>
      <c r="E7" s="26" t="s">
        <v>52</v>
      </c>
      <c r="F7" s="70" t="str">
        <f>IFERROR(C16, "0.00")</f>
        <v>0.00</v>
      </c>
      <c r="G7" s="71">
        <f>IFERROR(O16, "0.00")</f>
        <v>1108.7493038404273</v>
      </c>
      <c r="H7" s="71" t="str">
        <f>Q16</f>
        <v/>
      </c>
      <c r="I7" s="72">
        <f>IFERROR(K16, "0.00")</f>
        <v>852.60490851512111</v>
      </c>
      <c r="AI7" t="s">
        <v>106</v>
      </c>
    </row>
    <row r="8" spans="1:35" x14ac:dyDescent="0.25">
      <c r="J8" s="28"/>
      <c r="K8" s="8"/>
      <c r="L8" s="8"/>
      <c r="M8" s="8"/>
      <c r="N8" s="8"/>
    </row>
    <row r="9" spans="1:35" x14ac:dyDescent="0.25">
      <c r="J9" s="28"/>
      <c r="K9" s="8"/>
      <c r="L9" s="8"/>
      <c r="M9" s="8"/>
      <c r="N9" s="8"/>
    </row>
    <row r="11" spans="1:35" ht="30" x14ac:dyDescent="0.25">
      <c r="B11" s="90" t="s">
        <v>6</v>
      </c>
      <c r="C11" s="92">
        <f>'Fixed Mortgage Amort. Schedule'!G5</f>
        <v>12</v>
      </c>
      <c r="D11" s="91" t="s">
        <v>6</v>
      </c>
      <c r="E11" s="92">
        <f>'Refinance Fixed Amort. Schedule'!G5</f>
        <v>12</v>
      </c>
      <c r="F11" s="36"/>
      <c r="H11" s="90" t="s">
        <v>6</v>
      </c>
      <c r="I11" s="92">
        <f>'Fixed Mortgage Amort. Schedule'!G5</f>
        <v>12</v>
      </c>
      <c r="J11" s="91" t="s">
        <v>6</v>
      </c>
      <c r="K11" s="92">
        <f>'ARM Refinance Amort.'!I5</f>
        <v>12</v>
      </c>
      <c r="L11" s="36"/>
      <c r="N11" s="90" t="s">
        <v>6</v>
      </c>
      <c r="O11" s="92">
        <f>'ARM Mortgage Amort. Schedule'!I5</f>
        <v>12</v>
      </c>
      <c r="P11" s="91" t="s">
        <v>6</v>
      </c>
      <c r="Q11" s="92">
        <f>'Refinance Fixed Amort. Schedule'!G5</f>
        <v>12</v>
      </c>
      <c r="R11" s="36"/>
      <c r="T11" s="90" t="s">
        <v>6</v>
      </c>
      <c r="U11" s="92">
        <f>'ARM Mortgage Amort. Schedule'!I5</f>
        <v>12</v>
      </c>
      <c r="V11" s="35" t="s">
        <v>6</v>
      </c>
      <c r="W11" s="92">
        <f>'ARM Refinance Amort.'!I5</f>
        <v>12</v>
      </c>
      <c r="X11" s="36"/>
    </row>
    <row r="12" spans="1:35" x14ac:dyDescent="0.25">
      <c r="B12" s="105" t="s">
        <v>13</v>
      </c>
      <c r="C12" s="106"/>
      <c r="D12" s="106"/>
      <c r="E12" s="106"/>
      <c r="F12" s="107"/>
      <c r="G12" s="2"/>
      <c r="H12" s="105" t="s">
        <v>10</v>
      </c>
      <c r="I12" s="106"/>
      <c r="J12" s="106"/>
      <c r="K12" s="106"/>
      <c r="L12" s="107"/>
      <c r="N12" s="105" t="s">
        <v>11</v>
      </c>
      <c r="O12" s="106"/>
      <c r="P12" s="106"/>
      <c r="Q12" s="106"/>
      <c r="R12" s="107"/>
      <c r="T12" s="105" t="s">
        <v>12</v>
      </c>
      <c r="U12" s="106"/>
      <c r="V12" s="106"/>
      <c r="W12" s="106"/>
      <c r="X12" s="107"/>
    </row>
    <row r="13" spans="1:35" x14ac:dyDescent="0.25">
      <c r="B13" s="109" t="s">
        <v>95</v>
      </c>
      <c r="C13" s="110"/>
      <c r="D13" s="110" t="s">
        <v>96</v>
      </c>
      <c r="E13" s="110"/>
      <c r="F13" s="30"/>
      <c r="G13" s="2"/>
      <c r="H13" s="109" t="s">
        <v>95</v>
      </c>
      <c r="I13" s="110"/>
      <c r="J13" s="110" t="s">
        <v>96</v>
      </c>
      <c r="K13" s="110"/>
      <c r="L13" s="25"/>
      <c r="N13" s="103" t="s">
        <v>95</v>
      </c>
      <c r="O13" s="104"/>
      <c r="P13" s="104" t="s">
        <v>96</v>
      </c>
      <c r="Q13" s="104"/>
      <c r="R13" s="37"/>
      <c r="T13" s="103" t="s">
        <v>101</v>
      </c>
      <c r="U13" s="104"/>
      <c r="V13" s="104" t="s">
        <v>96</v>
      </c>
      <c r="W13" s="104"/>
      <c r="X13" s="76"/>
    </row>
    <row r="14" spans="1:35" ht="30" x14ac:dyDescent="0.25">
      <c r="B14" s="93" t="s">
        <v>97</v>
      </c>
      <c r="C14" s="94" t="s">
        <v>98</v>
      </c>
      <c r="D14" s="95" t="s">
        <v>97</v>
      </c>
      <c r="E14" s="94" t="s">
        <v>98</v>
      </c>
      <c r="F14" s="96" t="s">
        <v>99</v>
      </c>
      <c r="G14" s="2"/>
      <c r="H14" s="93" t="s">
        <v>97</v>
      </c>
      <c r="I14" s="94" t="s">
        <v>98</v>
      </c>
      <c r="J14" s="95" t="s">
        <v>97</v>
      </c>
      <c r="K14" s="94" t="s">
        <v>98</v>
      </c>
      <c r="L14" s="96" t="s">
        <v>99</v>
      </c>
      <c r="N14" s="93" t="s">
        <v>97</v>
      </c>
      <c r="O14" s="94" t="s">
        <v>98</v>
      </c>
      <c r="P14" s="95" t="s">
        <v>97</v>
      </c>
      <c r="Q14" s="94" t="s">
        <v>98</v>
      </c>
      <c r="R14" s="96" t="s">
        <v>99</v>
      </c>
      <c r="T14" s="93" t="s">
        <v>97</v>
      </c>
      <c r="U14" s="94" t="s">
        <v>98</v>
      </c>
      <c r="V14" s="95" t="s">
        <v>97</v>
      </c>
      <c r="W14" s="94" t="s">
        <v>98</v>
      </c>
      <c r="X14" s="96" t="s">
        <v>99</v>
      </c>
    </row>
    <row r="15" spans="1:35" x14ac:dyDescent="0.25">
      <c r="B15" s="31" t="s">
        <v>100</v>
      </c>
      <c r="C15" s="62">
        <f>'Fixed Mortgage Amort. Schedule'!G11</f>
        <v>-123325</v>
      </c>
      <c r="D15" s="43"/>
      <c r="E15" s="63">
        <f>'Refinance Fixed Amort. Schedule'!G11</f>
        <v>-105076.67010498841</v>
      </c>
      <c r="F15" s="64"/>
      <c r="G15" s="2"/>
      <c r="H15" s="31"/>
      <c r="I15" s="65">
        <f>'ARM Mortgage Amort. Schedule'!H11</f>
        <v>-123325</v>
      </c>
      <c r="J15" s="43"/>
      <c r="K15" s="65">
        <f>'ARM Refinance Amort.'!H11</f>
        <v>-105076.67010498841</v>
      </c>
      <c r="L15" s="68"/>
      <c r="N15" s="31"/>
      <c r="O15" s="65">
        <f>'ARM Mortgage Amort. Schedule'!H11</f>
        <v>-123325</v>
      </c>
      <c r="P15" s="43"/>
      <c r="Q15" s="65">
        <f>'Refinance Fixed Amort. Schedule'!G11</f>
        <v>-105076.67010498841</v>
      </c>
      <c r="R15" s="68"/>
      <c r="T15" s="31"/>
      <c r="U15" s="65">
        <f>'ARM Mortgage Amort. Schedule'!H11</f>
        <v>-123325</v>
      </c>
      <c r="V15" s="77"/>
      <c r="W15" s="77">
        <f>'ARM Refinance Amort.'!H11</f>
        <v>-105076.67010498841</v>
      </c>
      <c r="X15" s="68"/>
    </row>
    <row r="16" spans="1:35" x14ac:dyDescent="0.25">
      <c r="B16" s="31">
        <f>B5+1</f>
        <v>61</v>
      </c>
      <c r="C16" s="65" t="str">
        <f>IFERROR(VLOOKUP($B16,'Fixed Mortgage Amort. Schedule'!$B$11:$I$371, 6, FALSE), "0.00")</f>
        <v>0.00</v>
      </c>
      <c r="D16" s="43">
        <v>1</v>
      </c>
      <c r="E16" s="65" t="str">
        <f>IFERROR(VLOOKUP($D16,'Refinance Fixed Amort. Schedule'!$B$11:$I$371, 6, FALSE),"0.00")</f>
        <v>0.00</v>
      </c>
      <c r="F16" s="59">
        <f t="shared" ref="F16:F79" si="0">IFERROR((C16-E16),"")</f>
        <v>0</v>
      </c>
      <c r="H16" s="31">
        <f>B5+1</f>
        <v>61</v>
      </c>
      <c r="I16" s="65" t="str">
        <f>IFERROR(VLOOKUP($H16,'Fixed Mortgage Amort. Schedule'!$B$11:$I$371, 6, FALSE),"0.00")</f>
        <v>0.00</v>
      </c>
      <c r="J16" s="43">
        <v>1</v>
      </c>
      <c r="K16" s="65">
        <f>IFERROR(VLOOKUP($J16,'ARM Refinance Amort.'!$B$11:$I$371, 7, FALSE),"")</f>
        <v>852.60490851512111</v>
      </c>
      <c r="L16" s="59">
        <f>IFERROR((I16-K16),"")</f>
        <v>-852.60490851512111</v>
      </c>
      <c r="N16" s="31">
        <f>B5+1</f>
        <v>61</v>
      </c>
      <c r="O16" s="65">
        <f>IFERROR(VLOOKUP($N16,'ARM Mortgage Amort. Schedule'!$B$10:$I$371, 7, FALSE),"0.00")</f>
        <v>1108.7493038404273</v>
      </c>
      <c r="P16" s="43">
        <v>1</v>
      </c>
      <c r="Q16" s="65" t="str">
        <f>IFERROR(VLOOKUP($P16,'Refinance Fixed Amort. Schedule'!$B$11:$I$371, 6, FALSE),"")</f>
        <v/>
      </c>
      <c r="R16" s="67" t="str">
        <f>IFERROR((O16-Q16),"")</f>
        <v/>
      </c>
      <c r="T16" s="31">
        <f>B5+1</f>
        <v>61</v>
      </c>
      <c r="U16" s="65">
        <f>IFERROR(VLOOKUP($T16,'ARM Mortgage Amort. Schedule'!$B$10:$I$371, 7, FALSE),"0.00")</f>
        <v>1108.7493038404273</v>
      </c>
      <c r="V16" s="77">
        <v>1</v>
      </c>
      <c r="W16" s="65">
        <f>IFERROR(VLOOKUP($V16,'ARM Refinance Amort.'!$B$11:$I$371, 7, FALSE),"")</f>
        <v>852.60490851512111</v>
      </c>
      <c r="X16" s="67">
        <f>IFERROR((U16-W16),"")</f>
        <v>256.14439532530616</v>
      </c>
    </row>
    <row r="17" spans="2:24" x14ac:dyDescent="0.25">
      <c r="B17" s="31">
        <f>B16+1</f>
        <v>62</v>
      </c>
      <c r="C17" s="65" t="str">
        <f>IFERROR(VLOOKUP($B17,'Fixed Mortgage Amort. Schedule'!$B$11:$I$371, 6, FALSE), "0.00")</f>
        <v>0.00</v>
      </c>
      <c r="D17" s="43">
        <v>2</v>
      </c>
      <c r="E17" s="65" t="str">
        <f>IFERROR(VLOOKUP($D17,'Refinance Fixed Amort. Schedule'!$B$11:$I$371, 6, FALSE),"0.00")</f>
        <v>0.00</v>
      </c>
      <c r="F17" s="59">
        <f t="shared" si="0"/>
        <v>0</v>
      </c>
      <c r="H17" s="31">
        <f>H16+1</f>
        <v>62</v>
      </c>
      <c r="I17" s="65" t="str">
        <f>IFERROR(VLOOKUP($H17,'Fixed Mortgage Amort. Schedule'!$B$11:$I$371, 6, FALSE),"0.00")</f>
        <v>0.00</v>
      </c>
      <c r="J17" s="43">
        <v>2</v>
      </c>
      <c r="K17" s="65">
        <f>IFERROR(VLOOKUP($J17,'ARM Refinance Amort.'!$B$11:$I$371, 7, FALSE),"")</f>
        <v>853.29108405470299</v>
      </c>
      <c r="L17" s="59">
        <f t="shared" ref="L17:L80" si="1">IFERROR((I17-K17),"")</f>
        <v>-853.29108405470299</v>
      </c>
      <c r="N17" s="31">
        <f>(N16+1)</f>
        <v>62</v>
      </c>
      <c r="O17" s="65">
        <f>IFERROR(VLOOKUP($N17,'ARM Mortgage Amort. Schedule'!$B$10:$I$371, 7, FALSE),"0.00")</f>
        <v>1110.1870897426329</v>
      </c>
      <c r="P17" s="43">
        <v>2</v>
      </c>
      <c r="Q17" s="65" t="str">
        <f>IFERROR(VLOOKUP($P17,'Refinance Fixed Amort. Schedule'!$B$11:$I$371, 6, FALSE),"")</f>
        <v/>
      </c>
      <c r="R17" s="67" t="str">
        <f t="shared" ref="R17:R80" si="2">IFERROR((O17-Q17),"")</f>
        <v/>
      </c>
      <c r="T17" s="31">
        <f>T16+1</f>
        <v>62</v>
      </c>
      <c r="U17" s="65">
        <f>IFERROR(VLOOKUP($T17,'ARM Mortgage Amort. Schedule'!$B$10:$I$371, 7, FALSE),"0.00")</f>
        <v>1110.1870897426329</v>
      </c>
      <c r="V17" s="77">
        <v>2</v>
      </c>
      <c r="W17" s="65">
        <f>IFERROR(VLOOKUP($V17,'ARM Refinance Amort.'!$B$11:$I$371, 7, FALSE),"")</f>
        <v>853.29108405470299</v>
      </c>
      <c r="X17" s="67">
        <f t="shared" ref="X17:X80" si="3">IFERROR((U17-W17),"")</f>
        <v>256.89600568792991</v>
      </c>
    </row>
    <row r="18" spans="2:24" x14ac:dyDescent="0.25">
      <c r="B18" s="31">
        <f>B17+1</f>
        <v>63</v>
      </c>
      <c r="C18" s="65" t="str">
        <f>IFERROR(VLOOKUP($B18,'Fixed Mortgage Amort. Schedule'!$B$11:$I$371, 6, FALSE), "0.00")</f>
        <v>0.00</v>
      </c>
      <c r="D18" s="43">
        <v>3</v>
      </c>
      <c r="E18" s="65" t="str">
        <f>IFERROR(VLOOKUP($D18,'Refinance Fixed Amort. Schedule'!$B$11:$I$371, 6, FALSE),"0.00")</f>
        <v>0.00</v>
      </c>
      <c r="F18" s="59">
        <f t="shared" si="0"/>
        <v>0</v>
      </c>
      <c r="H18" s="31">
        <f>H17+1</f>
        <v>63</v>
      </c>
      <c r="I18" s="65" t="str">
        <f>IFERROR(VLOOKUP($H18,'Fixed Mortgage Amort. Schedule'!$B$11:$I$371, 6, FALSE),"0.00")</f>
        <v>0.00</v>
      </c>
      <c r="J18" s="43">
        <v>3</v>
      </c>
      <c r="K18" s="65">
        <f>IFERROR(VLOOKUP($J18,'ARM Refinance Amort.'!$B$11:$I$371, 7, FALSE),"")</f>
        <v>853.98354953673095</v>
      </c>
      <c r="L18" s="59">
        <f t="shared" si="1"/>
        <v>-853.98354953673095</v>
      </c>
      <c r="N18" s="31">
        <f>(N17+1)</f>
        <v>63</v>
      </c>
      <c r="O18" s="65">
        <f>IFERROR(VLOOKUP($N18,'ARM Mortgage Amort. Schedule'!$B$10:$I$371, 7, FALSE),"0.00")</f>
        <v>1111.6380553489421</v>
      </c>
      <c r="P18" s="43">
        <v>3</v>
      </c>
      <c r="Q18" s="65" t="str">
        <f>IFERROR(VLOOKUP($P18,'Refinance Fixed Amort. Schedule'!$B$11:$I$371, 6, FALSE),"")</f>
        <v/>
      </c>
      <c r="R18" s="67" t="str">
        <f t="shared" si="2"/>
        <v/>
      </c>
      <c r="T18" s="31">
        <f>T17+1</f>
        <v>63</v>
      </c>
      <c r="U18" s="65">
        <f>IFERROR(VLOOKUP($T18,'ARM Mortgage Amort. Schedule'!$B$10:$I$371, 7, FALSE),"0.00")</f>
        <v>1111.6380553489421</v>
      </c>
      <c r="V18" s="77">
        <v>3</v>
      </c>
      <c r="W18" s="65">
        <f>IFERROR(VLOOKUP($V18,'ARM Refinance Amort.'!$B$11:$I$371, 7, FALSE),"")</f>
        <v>853.98354953673095</v>
      </c>
      <c r="X18" s="67">
        <f t="shared" si="3"/>
        <v>257.65450581221114</v>
      </c>
    </row>
    <row r="19" spans="2:24" x14ac:dyDescent="0.25">
      <c r="B19" s="31">
        <f t="shared" ref="B19:B82" si="4">B18+1</f>
        <v>64</v>
      </c>
      <c r="C19" s="65" t="str">
        <f>IFERROR(VLOOKUP($B19,'Fixed Mortgage Amort. Schedule'!$B$11:$I$371, 6, FALSE), "0.00")</f>
        <v>0.00</v>
      </c>
      <c r="D19" s="43">
        <v>4</v>
      </c>
      <c r="E19" s="65" t="str">
        <f>IFERROR(VLOOKUP($D19,'Refinance Fixed Amort. Schedule'!$B$11:$I$371, 6, FALSE),"0.00")</f>
        <v>0.00</v>
      </c>
      <c r="F19" s="59">
        <f t="shared" si="0"/>
        <v>0</v>
      </c>
      <c r="H19" s="31">
        <f t="shared" ref="H19:H82" si="5">H18+1</f>
        <v>64</v>
      </c>
      <c r="I19" s="65" t="str">
        <f>IFERROR(VLOOKUP($H19,'Fixed Mortgage Amort. Schedule'!$B$11:$I$371, 6, FALSE),"0.00")</f>
        <v>0.00</v>
      </c>
      <c r="J19" s="43">
        <v>4</v>
      </c>
      <c r="K19" s="65">
        <f>IFERROR(VLOOKUP($J19,'ARM Refinance Amort.'!$B$11:$I$371, 7, FALSE),"")</f>
        <v>854.68236261901086</v>
      </c>
      <c r="L19" s="59">
        <f t="shared" si="1"/>
        <v>-854.68236261901086</v>
      </c>
      <c r="N19" s="31">
        <f t="shared" ref="N19:N82" si="6">(N18+1)</f>
        <v>64</v>
      </c>
      <c r="O19" s="65">
        <f>IFERROR(VLOOKUP($N19,'ARM Mortgage Amort. Schedule'!$B$10:$I$371, 7, FALSE),"0.00")</f>
        <v>1113.1023214733091</v>
      </c>
      <c r="P19" s="43">
        <v>4</v>
      </c>
      <c r="Q19" s="65" t="str">
        <f>IFERROR(VLOOKUP($P19,'Refinance Fixed Amort. Schedule'!$B$11:$I$371, 6, FALSE),"")</f>
        <v/>
      </c>
      <c r="R19" s="67" t="str">
        <f t="shared" si="2"/>
        <v/>
      </c>
      <c r="T19" s="31">
        <f t="shared" ref="T19:T82" si="7">T18+1</f>
        <v>64</v>
      </c>
      <c r="U19" s="65">
        <f>IFERROR(VLOOKUP($T19,'ARM Mortgage Amort. Schedule'!$B$10:$I$371, 7, FALSE),"0.00")</f>
        <v>1113.1023214733091</v>
      </c>
      <c r="V19" s="77">
        <v>4</v>
      </c>
      <c r="W19" s="65">
        <f>IFERROR(VLOOKUP($V19,'ARM Refinance Amort.'!$B$11:$I$371, 7, FALSE),"")</f>
        <v>854.68236261901086</v>
      </c>
      <c r="X19" s="67">
        <f t="shared" si="3"/>
        <v>258.41995885429822</v>
      </c>
    </row>
    <row r="20" spans="2:24" x14ac:dyDescent="0.25">
      <c r="B20" s="31">
        <f t="shared" si="4"/>
        <v>65</v>
      </c>
      <c r="C20" s="65" t="str">
        <f>IFERROR(VLOOKUP($B20,'Fixed Mortgage Amort. Schedule'!$B$11:$I$371, 6, FALSE), "0.00")</f>
        <v>0.00</v>
      </c>
      <c r="D20" s="43">
        <v>5</v>
      </c>
      <c r="E20" s="65" t="str">
        <f>IFERROR(VLOOKUP($D20,'Refinance Fixed Amort. Schedule'!$B$11:$I$371, 6, FALSE),"0.00")</f>
        <v>0.00</v>
      </c>
      <c r="F20" s="59">
        <f t="shared" si="0"/>
        <v>0</v>
      </c>
      <c r="H20" s="31">
        <f t="shared" si="5"/>
        <v>65</v>
      </c>
      <c r="I20" s="65" t="str">
        <f>IFERROR(VLOOKUP($H20,'Fixed Mortgage Amort. Schedule'!$B$11:$I$371, 6, FALSE),"0.00")</f>
        <v>0.00</v>
      </c>
      <c r="J20" s="43">
        <v>5</v>
      </c>
      <c r="K20" s="65">
        <f>IFERROR(VLOOKUP($J20,'ARM Refinance Amort.'!$B$11:$I$371, 7, FALSE),"")</f>
        <v>855.38758148787838</v>
      </c>
      <c r="L20" s="59">
        <f t="shared" si="1"/>
        <v>-855.38758148787838</v>
      </c>
      <c r="N20" s="31">
        <f t="shared" si="6"/>
        <v>65</v>
      </c>
      <c r="O20" s="65">
        <f>IFERROR(VLOOKUP($N20,'ARM Mortgage Amort. Schedule'!$B$10:$I$371, 7, FALSE),"0.00")</f>
        <v>1114.5800100371493</v>
      </c>
      <c r="P20" s="43">
        <v>5</v>
      </c>
      <c r="Q20" s="65" t="str">
        <f>IFERROR(VLOOKUP($P20,'Refinance Fixed Amort. Schedule'!$B$11:$I$371, 6, FALSE),"")</f>
        <v/>
      </c>
      <c r="R20" s="67" t="str">
        <f t="shared" si="2"/>
        <v/>
      </c>
      <c r="T20" s="31">
        <f t="shared" si="7"/>
        <v>65</v>
      </c>
      <c r="U20" s="65">
        <f>IFERROR(VLOOKUP($T20,'ARM Mortgage Amort. Schedule'!$B$10:$I$371, 7, FALSE),"0.00")</f>
        <v>1114.5800100371493</v>
      </c>
      <c r="V20" s="77">
        <v>5</v>
      </c>
      <c r="W20" s="65">
        <f>IFERROR(VLOOKUP($V20,'ARM Refinance Amort.'!$B$11:$I$371, 7, FALSE),"")</f>
        <v>855.38758148787838</v>
      </c>
      <c r="X20" s="67">
        <f t="shared" si="3"/>
        <v>259.19242854927097</v>
      </c>
    </row>
    <row r="21" spans="2:24" x14ac:dyDescent="0.25">
      <c r="B21" s="31">
        <f t="shared" si="4"/>
        <v>66</v>
      </c>
      <c r="C21" s="65" t="str">
        <f>IFERROR(VLOOKUP($B21,'Fixed Mortgage Amort. Schedule'!$B$11:$I$371, 6, FALSE), "0.00")</f>
        <v>0.00</v>
      </c>
      <c r="D21" s="43">
        <v>6</v>
      </c>
      <c r="E21" s="65" t="str">
        <f>IFERROR(VLOOKUP($D21,'Refinance Fixed Amort. Schedule'!$B$11:$I$371, 6, FALSE),"0.00")</f>
        <v>0.00</v>
      </c>
      <c r="F21" s="59">
        <f t="shared" si="0"/>
        <v>0</v>
      </c>
      <c r="H21" s="31">
        <f t="shared" si="5"/>
        <v>66</v>
      </c>
      <c r="I21" s="65" t="str">
        <f>IFERROR(VLOOKUP($H21,'Fixed Mortgage Amort. Schedule'!$B$11:$I$371, 6, FALSE),"0.00")</f>
        <v>0.00</v>
      </c>
      <c r="J21" s="43">
        <v>6</v>
      </c>
      <c r="K21" s="65">
        <f>IFERROR(VLOOKUP($J21,'ARM Refinance Amort.'!$B$11:$I$371, 7, FALSE),"")</f>
        <v>856.0992648630438</v>
      </c>
      <c r="L21" s="59">
        <f t="shared" si="1"/>
        <v>-856.0992648630438</v>
      </c>
      <c r="N21" s="31">
        <f t="shared" si="6"/>
        <v>66</v>
      </c>
      <c r="O21" s="65">
        <f>IFERROR(VLOOKUP($N21,'ARM Mortgage Amort. Schedule'!$B$10:$I$371, 7, FALSE),"0.00")</f>
        <v>1116.0712440794919</v>
      </c>
      <c r="P21" s="43">
        <v>6</v>
      </c>
      <c r="Q21" s="65" t="str">
        <f>IFERROR(VLOOKUP($P21,'Refinance Fixed Amort. Schedule'!$B$11:$I$371, 6, FALSE),"")</f>
        <v/>
      </c>
      <c r="R21" s="67" t="str">
        <f t="shared" si="2"/>
        <v/>
      </c>
      <c r="T21" s="31">
        <f t="shared" si="7"/>
        <v>66</v>
      </c>
      <c r="U21" s="65">
        <f>IFERROR(VLOOKUP($T21,'ARM Mortgage Amort. Schedule'!$B$10:$I$371, 7, FALSE),"0.00")</f>
        <v>1116.0712440794919</v>
      </c>
      <c r="V21" s="77">
        <v>6</v>
      </c>
      <c r="W21" s="65">
        <f>IFERROR(VLOOKUP($V21,'ARM Refinance Amort.'!$B$11:$I$371, 7, FALSE),"")</f>
        <v>856.0992648630438</v>
      </c>
      <c r="X21" s="67">
        <f t="shared" si="3"/>
        <v>259.97197921644806</v>
      </c>
    </row>
    <row r="22" spans="2:24" x14ac:dyDescent="0.25">
      <c r="B22" s="31">
        <f t="shared" si="4"/>
        <v>67</v>
      </c>
      <c r="C22" s="65" t="str">
        <f>IFERROR(VLOOKUP($B22,'Fixed Mortgage Amort. Schedule'!$B$11:$I$371, 6, FALSE), "0.00")</f>
        <v>0.00</v>
      </c>
      <c r="D22" s="43">
        <v>7</v>
      </c>
      <c r="E22" s="65" t="str">
        <f>IFERROR(VLOOKUP($D22,'Refinance Fixed Amort. Schedule'!$B$11:$I$371, 6, FALSE),"0.00")</f>
        <v>0.00</v>
      </c>
      <c r="F22" s="59">
        <f t="shared" si="0"/>
        <v>0</v>
      </c>
      <c r="H22" s="31">
        <f t="shared" si="5"/>
        <v>67</v>
      </c>
      <c r="I22" s="65" t="str">
        <f>IFERROR(VLOOKUP($H22,'Fixed Mortgage Amort. Schedule'!$B$11:$I$371, 6, FALSE),"0.00")</f>
        <v>0.00</v>
      </c>
      <c r="J22" s="43">
        <v>7</v>
      </c>
      <c r="K22" s="65">
        <f>IFERROR(VLOOKUP($J22,'ARM Refinance Amort.'!$B$11:$I$371, 7, FALSE),"")</f>
        <v>856.81747200248162</v>
      </c>
      <c r="L22" s="59">
        <f t="shared" si="1"/>
        <v>-856.81747200248162</v>
      </c>
      <c r="N22" s="31">
        <f t="shared" si="6"/>
        <v>67</v>
      </c>
      <c r="O22" s="65">
        <f>IFERROR(VLOOKUP($N22,'ARM Mortgage Amort. Schedule'!$B$10:$I$371, 7, FALSE),"0.00")</f>
        <v>1117.5761477672222</v>
      </c>
      <c r="P22" s="43">
        <v>7</v>
      </c>
      <c r="Q22" s="65" t="str">
        <f>IFERROR(VLOOKUP($P22,'Refinance Fixed Amort. Schedule'!$B$11:$I$371, 6, FALSE),"")</f>
        <v/>
      </c>
      <c r="R22" s="67" t="str">
        <f t="shared" si="2"/>
        <v/>
      </c>
      <c r="T22" s="31">
        <f t="shared" si="7"/>
        <v>67</v>
      </c>
      <c r="U22" s="65">
        <f>IFERROR(VLOOKUP($T22,'ARM Mortgage Amort. Schedule'!$B$10:$I$371, 7, FALSE),"0.00")</f>
        <v>1117.5761477672222</v>
      </c>
      <c r="V22" s="77">
        <v>7</v>
      </c>
      <c r="W22" s="65">
        <f>IFERROR(VLOOKUP($V22,'ARM Refinance Amort.'!$B$11:$I$371, 7, FALSE),"")</f>
        <v>856.81747200248162</v>
      </c>
      <c r="X22" s="67">
        <f t="shared" si="3"/>
        <v>260.75867576474059</v>
      </c>
    </row>
    <row r="23" spans="2:24" x14ac:dyDescent="0.25">
      <c r="B23" s="31">
        <f t="shared" si="4"/>
        <v>68</v>
      </c>
      <c r="C23" s="65" t="str">
        <f>IFERROR(VLOOKUP($B23,'Fixed Mortgage Amort. Schedule'!$B$11:$I$371, 6, FALSE), "0.00")</f>
        <v>0.00</v>
      </c>
      <c r="D23" s="43">
        <v>8</v>
      </c>
      <c r="E23" s="65" t="str">
        <f>IFERROR(VLOOKUP($D23,'Refinance Fixed Amort. Schedule'!$B$11:$I$371, 6, FALSE),"0.00")</f>
        <v>0.00</v>
      </c>
      <c r="F23" s="59">
        <f t="shared" si="0"/>
        <v>0</v>
      </c>
      <c r="H23" s="31">
        <f t="shared" si="5"/>
        <v>68</v>
      </c>
      <c r="I23" s="65" t="str">
        <f>IFERROR(VLOOKUP($H23,'Fixed Mortgage Amort. Schedule'!$B$11:$I$371, 6, FALSE),"0.00")</f>
        <v>0.00</v>
      </c>
      <c r="J23" s="43">
        <v>8</v>
      </c>
      <c r="K23" s="65">
        <f>IFERROR(VLOOKUP($J23,'ARM Refinance Amort.'!$B$11:$I$371, 7, FALSE),"")</f>
        <v>857.54226270736433</v>
      </c>
      <c r="L23" s="59">
        <f t="shared" si="1"/>
        <v>-857.54226270736433</v>
      </c>
      <c r="N23" s="31">
        <f t="shared" si="6"/>
        <v>68</v>
      </c>
      <c r="O23" s="65">
        <f>IFERROR(VLOOKUP($N23,'ARM Mortgage Amort. Schedule'!$B$10:$I$371, 7, FALSE),"0.00")</f>
        <v>1119.0948464054234</v>
      </c>
      <c r="P23" s="43">
        <v>8</v>
      </c>
      <c r="Q23" s="65" t="str">
        <f>IFERROR(VLOOKUP($P23,'Refinance Fixed Amort. Schedule'!$B$11:$I$371, 6, FALSE),"")</f>
        <v/>
      </c>
      <c r="R23" s="67" t="str">
        <f t="shared" si="2"/>
        <v/>
      </c>
      <c r="T23" s="31">
        <f t="shared" si="7"/>
        <v>68</v>
      </c>
      <c r="U23" s="65">
        <f>IFERROR(VLOOKUP($T23,'ARM Mortgage Amort. Schedule'!$B$10:$I$371, 7, FALSE),"0.00")</f>
        <v>1119.0948464054234</v>
      </c>
      <c r="V23" s="77">
        <v>8</v>
      </c>
      <c r="W23" s="65">
        <f>IFERROR(VLOOKUP($V23,'ARM Refinance Amort.'!$B$11:$I$371, 7, FALSE),"")</f>
        <v>857.54226270736433</v>
      </c>
      <c r="X23" s="67">
        <f t="shared" si="3"/>
        <v>261.55258369805904</v>
      </c>
    </row>
    <row r="24" spans="2:24" x14ac:dyDescent="0.25">
      <c r="B24" s="31">
        <f t="shared" si="4"/>
        <v>69</v>
      </c>
      <c r="C24" s="65" t="str">
        <f>IFERROR(VLOOKUP($B24,'Fixed Mortgage Amort. Schedule'!$B$11:$I$371, 6, FALSE), "0.00")</f>
        <v>0.00</v>
      </c>
      <c r="D24" s="43">
        <v>9</v>
      </c>
      <c r="E24" s="65" t="str">
        <f>IFERROR(VLOOKUP($D24,'Refinance Fixed Amort. Schedule'!$B$11:$I$371, 6, FALSE),"0.00")</f>
        <v>0.00</v>
      </c>
      <c r="F24" s="59">
        <f t="shared" si="0"/>
        <v>0</v>
      </c>
      <c r="H24" s="31">
        <f t="shared" si="5"/>
        <v>69</v>
      </c>
      <c r="I24" s="65" t="str">
        <f>IFERROR(VLOOKUP($H24,'Fixed Mortgage Amort. Schedule'!$B$11:$I$371, 6, FALSE),"0.00")</f>
        <v>0.00</v>
      </c>
      <c r="J24" s="43">
        <v>9</v>
      </c>
      <c r="K24" s="65">
        <f>IFERROR(VLOOKUP($J24,'ARM Refinance Amort.'!$B$11:$I$371, 7, FALSE),"")</f>
        <v>858.27369732704176</v>
      </c>
      <c r="L24" s="59">
        <f t="shared" si="1"/>
        <v>-858.27369732704176</v>
      </c>
      <c r="N24" s="31">
        <f t="shared" si="6"/>
        <v>69</v>
      </c>
      <c r="O24" s="65">
        <f>IFERROR(VLOOKUP($N24,'ARM Mortgage Amort. Schedule'!$B$10:$I$371, 7, FALSE),"0.00")</f>
        <v>1120.627466447808</v>
      </c>
      <c r="P24" s="43">
        <v>9</v>
      </c>
      <c r="Q24" s="65" t="str">
        <f>IFERROR(VLOOKUP($P24,'Refinance Fixed Amort. Schedule'!$B$11:$I$371, 6, FALSE),"")</f>
        <v/>
      </c>
      <c r="R24" s="67" t="str">
        <f t="shared" si="2"/>
        <v/>
      </c>
      <c r="T24" s="31">
        <f t="shared" si="7"/>
        <v>69</v>
      </c>
      <c r="U24" s="65">
        <f>IFERROR(VLOOKUP($T24,'ARM Mortgage Amort. Schedule'!$B$10:$I$371, 7, FALSE),"0.00")</f>
        <v>1120.627466447808</v>
      </c>
      <c r="V24" s="77">
        <v>9</v>
      </c>
      <c r="W24" s="65">
        <f>IFERROR(VLOOKUP($V24,'ARM Refinance Amort.'!$B$11:$I$371, 7, FALSE),"")</f>
        <v>858.27369732704176</v>
      </c>
      <c r="X24" s="67">
        <f t="shared" si="3"/>
        <v>262.35376912076629</v>
      </c>
    </row>
    <row r="25" spans="2:24" x14ac:dyDescent="0.25">
      <c r="B25" s="31">
        <f t="shared" si="4"/>
        <v>70</v>
      </c>
      <c r="C25" s="65" t="str">
        <f>IFERROR(VLOOKUP($B25,'Fixed Mortgage Amort. Schedule'!$B$11:$I$371, 6, FALSE), "0.00")</f>
        <v>0.00</v>
      </c>
      <c r="D25" s="43">
        <v>10</v>
      </c>
      <c r="E25" s="65" t="str">
        <f>IFERROR(VLOOKUP($D25,'Refinance Fixed Amort. Schedule'!$B$11:$I$371, 6, FALSE),"0.00")</f>
        <v>0.00</v>
      </c>
      <c r="F25" s="59">
        <f t="shared" si="0"/>
        <v>0</v>
      </c>
      <c r="H25" s="31">
        <f t="shared" si="5"/>
        <v>70</v>
      </c>
      <c r="I25" s="65" t="str">
        <f>IFERROR(VLOOKUP($H25,'Fixed Mortgage Amort. Schedule'!$B$11:$I$371, 6, FALSE),"0.00")</f>
        <v>0.00</v>
      </c>
      <c r="J25" s="43">
        <v>10</v>
      </c>
      <c r="K25" s="65">
        <f>IFERROR(VLOOKUP($J25,'ARM Refinance Amort.'!$B$11:$I$371, 7, FALSE),"")</f>
        <v>859.01183676406617</v>
      </c>
      <c r="L25" s="59">
        <f t="shared" si="1"/>
        <v>-859.01183676406617</v>
      </c>
      <c r="N25" s="31">
        <f t="shared" si="6"/>
        <v>70</v>
      </c>
      <c r="O25" s="65">
        <f>IFERROR(VLOOKUP($N25,'ARM Mortgage Amort. Schedule'!$B$10:$I$371, 7, FALSE),"0.00")</f>
        <v>1122.1741355072481</v>
      </c>
      <c r="P25" s="43">
        <v>10</v>
      </c>
      <c r="Q25" s="65" t="str">
        <f>IFERROR(VLOOKUP($P25,'Refinance Fixed Amort. Schedule'!$B$11:$I$371, 6, FALSE),"")</f>
        <v/>
      </c>
      <c r="R25" s="67" t="str">
        <f t="shared" si="2"/>
        <v/>
      </c>
      <c r="T25" s="31">
        <f t="shared" si="7"/>
        <v>70</v>
      </c>
      <c r="U25" s="65">
        <f>IFERROR(VLOOKUP($T25,'ARM Mortgage Amort. Schedule'!$B$10:$I$371, 7, FALSE),"0.00")</f>
        <v>1122.1741355072481</v>
      </c>
      <c r="V25" s="77">
        <v>10</v>
      </c>
      <c r="W25" s="65">
        <f>IFERROR(VLOOKUP($V25,'ARM Refinance Amort.'!$B$11:$I$371, 7, FALSE),"")</f>
        <v>859.01183676406617</v>
      </c>
      <c r="X25" s="67">
        <f t="shared" si="3"/>
        <v>263.16229874318196</v>
      </c>
    </row>
    <row r="26" spans="2:24" x14ac:dyDescent="0.25">
      <c r="B26" s="31">
        <f t="shared" si="4"/>
        <v>71</v>
      </c>
      <c r="C26" s="65" t="str">
        <f>IFERROR(VLOOKUP($B26,'Fixed Mortgage Amort. Schedule'!$B$11:$I$371, 6, FALSE), "0.00")</f>
        <v>0.00</v>
      </c>
      <c r="D26" s="43">
        <v>11</v>
      </c>
      <c r="E26" s="65" t="str">
        <f>IFERROR(VLOOKUP($D26,'Refinance Fixed Amort. Schedule'!$B$11:$I$371, 6, FALSE),"0.00")</f>
        <v>0.00</v>
      </c>
      <c r="F26" s="59">
        <f t="shared" si="0"/>
        <v>0</v>
      </c>
      <c r="H26" s="31">
        <f t="shared" si="5"/>
        <v>71</v>
      </c>
      <c r="I26" s="65" t="str">
        <f>IFERROR(VLOOKUP($H26,'Fixed Mortgage Amort. Schedule'!$B$11:$I$371, 6, FALSE),"0.00")</f>
        <v>0.00</v>
      </c>
      <c r="J26" s="43">
        <v>11</v>
      </c>
      <c r="K26" s="65">
        <f>IFERROR(VLOOKUP($J26,'ARM Refinance Amort.'!$B$11:$I$371, 7, FALSE),"")</f>
        <v>859.75674247926338</v>
      </c>
      <c r="L26" s="59">
        <f t="shared" si="1"/>
        <v>-859.75674247926338</v>
      </c>
      <c r="N26" s="31">
        <f t="shared" si="6"/>
        <v>71</v>
      </c>
      <c r="O26" s="65">
        <f>IFERROR(VLOOKUP($N26,'ARM Mortgage Amort. Schedule'!$B$10:$I$371, 7, FALSE),"0.00")</f>
        <v>1123.7349823663994</v>
      </c>
      <c r="P26" s="43">
        <v>11</v>
      </c>
      <c r="Q26" s="65" t="str">
        <f>IFERROR(VLOOKUP($P26,'Refinance Fixed Amort. Schedule'!$B$11:$I$371, 6, FALSE),"")</f>
        <v/>
      </c>
      <c r="R26" s="67" t="str">
        <f t="shared" si="2"/>
        <v/>
      </c>
      <c r="T26" s="31">
        <f t="shared" si="7"/>
        <v>71</v>
      </c>
      <c r="U26" s="65">
        <f>IFERROR(VLOOKUP($T26,'ARM Mortgage Amort. Schedule'!$B$10:$I$371, 7, FALSE),"0.00")</f>
        <v>1123.7349823663994</v>
      </c>
      <c r="V26" s="77">
        <v>11</v>
      </c>
      <c r="W26" s="65">
        <f>IFERROR(VLOOKUP($V26,'ARM Refinance Amort.'!$B$11:$I$371, 7, FALSE),"")</f>
        <v>859.75674247926338</v>
      </c>
      <c r="X26" s="67">
        <f t="shared" si="3"/>
        <v>263.97823988713606</v>
      </c>
    </row>
    <row r="27" spans="2:24" x14ac:dyDescent="0.25">
      <c r="B27" s="31">
        <f t="shared" si="4"/>
        <v>72</v>
      </c>
      <c r="C27" s="65" t="str">
        <f>IFERROR(VLOOKUP($B27,'Fixed Mortgage Amort. Schedule'!$B$11:$I$371, 6, FALSE), "0.00")</f>
        <v>0.00</v>
      </c>
      <c r="D27" s="43">
        <v>12</v>
      </c>
      <c r="E27" s="65" t="str">
        <f>IFERROR(VLOOKUP($D27,'Refinance Fixed Amort. Schedule'!$B$11:$I$371, 6, FALSE),"0.00")</f>
        <v>0.00</v>
      </c>
      <c r="F27" s="59">
        <f t="shared" si="0"/>
        <v>0</v>
      </c>
      <c r="H27" s="31">
        <f t="shared" si="5"/>
        <v>72</v>
      </c>
      <c r="I27" s="65" t="str">
        <f>IFERROR(VLOOKUP($H27,'Fixed Mortgage Amort. Schedule'!$B$11:$I$371, 6, FALSE),"0.00")</f>
        <v>0.00</v>
      </c>
      <c r="J27" s="43">
        <v>12</v>
      </c>
      <c r="K27" s="65">
        <f>IFERROR(VLOOKUP($J27,'ARM Refinance Amort.'!$B$11:$I$371, 7, FALSE),"")</f>
        <v>860.50847649684988</v>
      </c>
      <c r="L27" s="59">
        <f t="shared" si="1"/>
        <v>-860.50847649684988</v>
      </c>
      <c r="N27" s="31">
        <f t="shared" si="6"/>
        <v>72</v>
      </c>
      <c r="O27" s="65">
        <f>IFERROR(VLOOKUP($N27,'ARM Mortgage Amort. Schedule'!$B$10:$I$371, 7, FALSE),"0.00")</f>
        <v>1125.3101369884266</v>
      </c>
      <c r="P27" s="43">
        <v>12</v>
      </c>
      <c r="Q27" s="65" t="str">
        <f>IFERROR(VLOOKUP($P27,'Refinance Fixed Amort. Schedule'!$B$11:$I$371, 6, FALSE),"")</f>
        <v/>
      </c>
      <c r="R27" s="67" t="str">
        <f t="shared" si="2"/>
        <v/>
      </c>
      <c r="T27" s="31">
        <f t="shared" si="7"/>
        <v>72</v>
      </c>
      <c r="U27" s="65">
        <f>IFERROR(VLOOKUP($T27,'ARM Mortgage Amort. Schedule'!$B$10:$I$371, 7, FALSE),"0.00")</f>
        <v>1125.3101369884266</v>
      </c>
      <c r="V27" s="77">
        <v>12</v>
      </c>
      <c r="W27" s="65">
        <f>IFERROR(VLOOKUP($V27,'ARM Refinance Amort.'!$B$11:$I$371, 7, FALSE),"")</f>
        <v>860.50847649684988</v>
      </c>
      <c r="X27" s="67">
        <f t="shared" si="3"/>
        <v>264.80166049157674</v>
      </c>
    </row>
    <row r="28" spans="2:24" x14ac:dyDescent="0.25">
      <c r="B28" s="31">
        <f t="shared" si="4"/>
        <v>73</v>
      </c>
      <c r="C28" s="65" t="str">
        <f>IFERROR(VLOOKUP($B28,'Fixed Mortgage Amort. Schedule'!$B$11:$I$371, 6, FALSE), "0.00")</f>
        <v>0.00</v>
      </c>
      <c r="D28" s="43">
        <v>13</v>
      </c>
      <c r="E28" s="65" t="str">
        <f>IFERROR(VLOOKUP($D28,'Refinance Fixed Amort. Schedule'!$B$11:$I$371, 6, FALSE),"0.00")</f>
        <v>0.00</v>
      </c>
      <c r="F28" s="59">
        <f t="shared" si="0"/>
        <v>0</v>
      </c>
      <c r="H28" s="31">
        <f t="shared" si="5"/>
        <v>73</v>
      </c>
      <c r="I28" s="65" t="str">
        <f>IFERROR(VLOOKUP($H28,'Fixed Mortgage Amort. Schedule'!$B$11:$I$371, 6, FALSE),"0.00")</f>
        <v>0.00</v>
      </c>
      <c r="J28" s="43">
        <v>13</v>
      </c>
      <c r="K28" s="65">
        <f>IFERROR(VLOOKUP($J28,'ARM Refinance Amort.'!$B$11:$I$371, 7, FALSE),"")</f>
        <v>861.26710140959756</v>
      </c>
      <c r="L28" s="59">
        <f t="shared" si="1"/>
        <v>-861.26710140959756</v>
      </c>
      <c r="N28" s="31">
        <f t="shared" si="6"/>
        <v>73</v>
      </c>
      <c r="O28" s="65">
        <f>IFERROR(VLOOKUP($N28,'ARM Mortgage Amort. Schedule'!$B$10:$I$371, 7, FALSE),"0.00")</f>
        <v>1126.8997305278222</v>
      </c>
      <c r="P28" s="43">
        <v>13</v>
      </c>
      <c r="Q28" s="65" t="str">
        <f>IFERROR(VLOOKUP($P28,'Refinance Fixed Amort. Schedule'!$B$11:$I$371, 6, FALSE),"")</f>
        <v/>
      </c>
      <c r="R28" s="67" t="str">
        <f t="shared" si="2"/>
        <v/>
      </c>
      <c r="T28" s="31">
        <f t="shared" si="7"/>
        <v>73</v>
      </c>
      <c r="U28" s="65">
        <f>IFERROR(VLOOKUP($T28,'ARM Mortgage Amort. Schedule'!$B$10:$I$371, 7, FALSE),"0.00")</f>
        <v>1126.8997305278222</v>
      </c>
      <c r="V28" s="77">
        <v>13</v>
      </c>
      <c r="W28" s="65">
        <f>IFERROR(VLOOKUP($V28,'ARM Refinance Amort.'!$B$11:$I$371, 7, FALSE),"")</f>
        <v>861.26710140959756</v>
      </c>
      <c r="X28" s="67">
        <f t="shared" si="3"/>
        <v>265.6326291182246</v>
      </c>
    </row>
    <row r="29" spans="2:24" x14ac:dyDescent="0.25">
      <c r="B29" s="31">
        <f t="shared" si="4"/>
        <v>74</v>
      </c>
      <c r="C29" s="65" t="str">
        <f>IFERROR(VLOOKUP($B29,'Fixed Mortgage Amort. Schedule'!$B$11:$I$371, 6, FALSE), "0.00")</f>
        <v>0.00</v>
      </c>
      <c r="D29" s="43">
        <v>14</v>
      </c>
      <c r="E29" s="65" t="str">
        <f>IFERROR(VLOOKUP($D29,'Refinance Fixed Amort. Schedule'!$B$11:$I$371, 6, FALSE),"0.00")</f>
        <v>0.00</v>
      </c>
      <c r="F29" s="59">
        <f t="shared" si="0"/>
        <v>0</v>
      </c>
      <c r="H29" s="31">
        <f t="shared" si="5"/>
        <v>74</v>
      </c>
      <c r="I29" s="65" t="str">
        <f>IFERROR(VLOOKUP($H29,'Fixed Mortgage Amort. Schedule'!$B$11:$I$371, 6, FALSE),"0.00")</f>
        <v>0.00</v>
      </c>
      <c r="J29" s="43">
        <v>14</v>
      </c>
      <c r="K29" s="65">
        <f>IFERROR(VLOOKUP($J29,'ARM Refinance Amort.'!$B$11:$I$371, 7, FALSE),"")</f>
        <v>862.03268038404553</v>
      </c>
      <c r="L29" s="59">
        <f t="shared" si="1"/>
        <v>-862.03268038404553</v>
      </c>
      <c r="N29" s="31">
        <f t="shared" si="6"/>
        <v>74</v>
      </c>
      <c r="O29" s="65">
        <f>IFERROR(VLOOKUP($N29,'ARM Mortgage Amort. Schedule'!$B$10:$I$371, 7, FALSE),"0.00")</f>
        <v>1128.5038953413289</v>
      </c>
      <c r="P29" s="43">
        <v>14</v>
      </c>
      <c r="Q29" s="65" t="str">
        <f>IFERROR(VLOOKUP($P29,'Refinance Fixed Amort. Schedule'!$B$11:$I$371, 6, FALSE),"")</f>
        <v/>
      </c>
      <c r="R29" s="67" t="str">
        <f t="shared" si="2"/>
        <v/>
      </c>
      <c r="T29" s="31">
        <f t="shared" si="7"/>
        <v>74</v>
      </c>
      <c r="U29" s="65">
        <f>IFERROR(VLOOKUP($T29,'ARM Mortgage Amort. Schedule'!$B$10:$I$371, 7, FALSE),"0.00")</f>
        <v>1128.5038953413289</v>
      </c>
      <c r="V29" s="77">
        <v>14</v>
      </c>
      <c r="W29" s="65">
        <f>IFERROR(VLOOKUP($V29,'ARM Refinance Amort.'!$B$11:$I$371, 7, FALSE),"")</f>
        <v>862.03268038404553</v>
      </c>
      <c r="X29" s="67">
        <f t="shared" si="3"/>
        <v>266.47121495728334</v>
      </c>
    </row>
    <row r="30" spans="2:24" x14ac:dyDescent="0.25">
      <c r="B30" s="31">
        <f t="shared" si="4"/>
        <v>75</v>
      </c>
      <c r="C30" s="65" t="str">
        <f>IFERROR(VLOOKUP($B30,'Fixed Mortgage Amort. Schedule'!$B$11:$I$371, 6, FALSE), "0.00")</f>
        <v>0.00</v>
      </c>
      <c r="D30" s="43">
        <v>15</v>
      </c>
      <c r="E30" s="65" t="str">
        <f>IFERROR(VLOOKUP($D30,'Refinance Fixed Amort. Schedule'!$B$11:$I$371, 6, FALSE),"0.00")</f>
        <v>0.00</v>
      </c>
      <c r="F30" s="59">
        <f t="shared" si="0"/>
        <v>0</v>
      </c>
      <c r="H30" s="31">
        <f t="shared" si="5"/>
        <v>75</v>
      </c>
      <c r="I30" s="65" t="str">
        <f>IFERROR(VLOOKUP($H30,'Fixed Mortgage Amort. Schedule'!$B$11:$I$371, 6, FALSE),"0.00")</f>
        <v>0.00</v>
      </c>
      <c r="J30" s="43">
        <v>15</v>
      </c>
      <c r="K30" s="65">
        <f>IFERROR(VLOOKUP($J30,'ARM Refinance Amort.'!$B$11:$I$371, 7, FALSE),"")</f>
        <v>862.80527716575909</v>
      </c>
      <c r="L30" s="59">
        <f t="shared" si="1"/>
        <v>-862.80527716575909</v>
      </c>
      <c r="N30" s="31">
        <f t="shared" si="6"/>
        <v>75</v>
      </c>
      <c r="O30" s="65">
        <f>IFERROR(VLOOKUP($N30,'ARM Mortgage Amort. Schedule'!$B$10:$I$371, 7, FALSE),"0.00")</f>
        <v>1130.1227649989594</v>
      </c>
      <c r="P30" s="43">
        <v>15</v>
      </c>
      <c r="Q30" s="65" t="str">
        <f>IFERROR(VLOOKUP($P30,'Refinance Fixed Amort. Schedule'!$B$11:$I$371, 6, FALSE),"")</f>
        <v/>
      </c>
      <c r="R30" s="67" t="str">
        <f t="shared" si="2"/>
        <v/>
      </c>
      <c r="T30" s="31">
        <f t="shared" si="7"/>
        <v>75</v>
      </c>
      <c r="U30" s="65">
        <f>IFERROR(VLOOKUP($T30,'ARM Mortgage Amort. Schedule'!$B$10:$I$371, 7, FALSE),"0.00")</f>
        <v>1130.1227649989594</v>
      </c>
      <c r="V30" s="77">
        <v>15</v>
      </c>
      <c r="W30" s="65">
        <f>IFERROR(VLOOKUP($V30,'ARM Refinance Amort.'!$B$11:$I$371, 7, FALSE),"")</f>
        <v>862.80527716575909</v>
      </c>
      <c r="X30" s="67">
        <f t="shared" si="3"/>
        <v>267.31748783320029</v>
      </c>
    </row>
    <row r="31" spans="2:24" x14ac:dyDescent="0.25">
      <c r="B31" s="31">
        <f t="shared" si="4"/>
        <v>76</v>
      </c>
      <c r="C31" s="65" t="str">
        <f>IFERROR(VLOOKUP($B31,'Fixed Mortgage Amort. Schedule'!$B$11:$I$371, 6, FALSE), "0.00")</f>
        <v>0.00</v>
      </c>
      <c r="D31" s="43">
        <v>16</v>
      </c>
      <c r="E31" s="65" t="str">
        <f>IFERROR(VLOOKUP($D31,'Refinance Fixed Amort. Schedule'!$B$11:$I$371, 6, FALSE),"0.00")</f>
        <v>0.00</v>
      </c>
      <c r="F31" s="59">
        <f t="shared" si="0"/>
        <v>0</v>
      </c>
      <c r="H31" s="31">
        <f t="shared" si="5"/>
        <v>76</v>
      </c>
      <c r="I31" s="65" t="str">
        <f>IFERROR(VLOOKUP($H31,'Fixed Mortgage Amort. Schedule'!$B$11:$I$371, 6, FALSE),"0.00")</f>
        <v>0.00</v>
      </c>
      <c r="J31" s="43">
        <v>16</v>
      </c>
      <c r="K31" s="65">
        <f>IFERROR(VLOOKUP($J31,'ARM Refinance Amort.'!$B$11:$I$371, 7, FALSE),"")</f>
        <v>863.58495608463852</v>
      </c>
      <c r="L31" s="59">
        <f t="shared" si="1"/>
        <v>-863.58495608463852</v>
      </c>
      <c r="N31" s="31">
        <f t="shared" si="6"/>
        <v>76</v>
      </c>
      <c r="O31" s="65">
        <f>IFERROR(VLOOKUP($N31,'ARM Mortgage Amort. Schedule'!$B$10:$I$371, 7, FALSE),"0.00")</f>
        <v>1131.7564742951181</v>
      </c>
      <c r="P31" s="43">
        <v>16</v>
      </c>
      <c r="Q31" s="65" t="str">
        <f>IFERROR(VLOOKUP($P31,'Refinance Fixed Amort. Schedule'!$B$11:$I$371, 6, FALSE),"")</f>
        <v/>
      </c>
      <c r="R31" s="67" t="str">
        <f t="shared" si="2"/>
        <v/>
      </c>
      <c r="T31" s="31">
        <f t="shared" si="7"/>
        <v>76</v>
      </c>
      <c r="U31" s="65">
        <f>IFERROR(VLOOKUP($T31,'ARM Mortgage Amort. Schedule'!$B$10:$I$371, 7, FALSE),"0.00")</f>
        <v>1131.7564742951181</v>
      </c>
      <c r="V31" s="77">
        <v>16</v>
      </c>
      <c r="W31" s="65">
        <f>IFERROR(VLOOKUP($V31,'ARM Refinance Amort.'!$B$11:$I$371, 7, FALSE),"")</f>
        <v>863.58495608463852</v>
      </c>
      <c r="X31" s="67">
        <f t="shared" si="3"/>
        <v>268.17151821047958</v>
      </c>
    </row>
    <row r="32" spans="2:24" x14ac:dyDescent="0.25">
      <c r="B32" s="31">
        <f t="shared" si="4"/>
        <v>77</v>
      </c>
      <c r="C32" s="65" t="str">
        <f>IFERROR(VLOOKUP($B32,'Fixed Mortgage Amort. Schedule'!$B$11:$I$371, 6, FALSE), "0.00")</f>
        <v>0.00</v>
      </c>
      <c r="D32" s="43">
        <v>17</v>
      </c>
      <c r="E32" s="65" t="str">
        <f>IFERROR(VLOOKUP($D32,'Refinance Fixed Amort. Schedule'!$B$11:$I$371, 6, FALSE),"0.00")</f>
        <v>0.00</v>
      </c>
      <c r="F32" s="59">
        <f t="shared" si="0"/>
        <v>0</v>
      </c>
      <c r="H32" s="31">
        <f t="shared" si="5"/>
        <v>77</v>
      </c>
      <c r="I32" s="65" t="str">
        <f>IFERROR(VLOOKUP($H32,'Fixed Mortgage Amort. Schedule'!$B$11:$I$371, 6, FALSE),"0.00")</f>
        <v>0.00</v>
      </c>
      <c r="J32" s="43">
        <v>17</v>
      </c>
      <c r="K32" s="65">
        <f>IFERROR(VLOOKUP($J32,'ARM Refinance Amort.'!$B$11:$I$371, 7, FALSE),"")</f>
        <v>864.37178206027431</v>
      </c>
      <c r="L32" s="59">
        <f t="shared" si="1"/>
        <v>-864.37178206027431</v>
      </c>
      <c r="N32" s="31">
        <f t="shared" si="6"/>
        <v>77</v>
      </c>
      <c r="O32" s="65">
        <f>IFERROR(VLOOKUP($N32,'ARM Mortgage Amort. Schedule'!$B$10:$I$371, 7, FALSE),"0.00")</f>
        <v>1133.4051592598253</v>
      </c>
      <c r="P32" s="43">
        <v>17</v>
      </c>
      <c r="Q32" s="65" t="str">
        <f>IFERROR(VLOOKUP($P32,'Refinance Fixed Amort. Schedule'!$B$11:$I$371, 6, FALSE),"")</f>
        <v/>
      </c>
      <c r="R32" s="67" t="str">
        <f t="shared" si="2"/>
        <v/>
      </c>
      <c r="T32" s="31">
        <f t="shared" si="7"/>
        <v>77</v>
      </c>
      <c r="U32" s="65">
        <f>IFERROR(VLOOKUP($T32,'ARM Mortgage Amort. Schedule'!$B$10:$I$371, 7, FALSE),"0.00")</f>
        <v>1133.4051592598253</v>
      </c>
      <c r="V32" s="77">
        <v>17</v>
      </c>
      <c r="W32" s="65">
        <f>IFERROR(VLOOKUP($V32,'ARM Refinance Amort.'!$B$11:$I$371, 7, FALSE),"")</f>
        <v>864.37178206027431</v>
      </c>
      <c r="X32" s="67">
        <f t="shared" si="3"/>
        <v>269.03337719955096</v>
      </c>
    </row>
    <row r="33" spans="2:24" x14ac:dyDescent="0.25">
      <c r="B33" s="31">
        <f t="shared" si="4"/>
        <v>78</v>
      </c>
      <c r="C33" s="65" t="str">
        <f>IFERROR(VLOOKUP($B33,'Fixed Mortgage Amort. Schedule'!$B$11:$I$371, 6, FALSE), "0.00")</f>
        <v>0.00</v>
      </c>
      <c r="D33" s="43">
        <v>18</v>
      </c>
      <c r="E33" s="65" t="str">
        <f>IFERROR(VLOOKUP($D33,'Refinance Fixed Amort. Schedule'!$B$11:$I$371, 6, FALSE),"0.00")</f>
        <v>0.00</v>
      </c>
      <c r="F33" s="59">
        <f t="shared" si="0"/>
        <v>0</v>
      </c>
      <c r="H33" s="31">
        <f t="shared" si="5"/>
        <v>78</v>
      </c>
      <c r="I33" s="65" t="str">
        <f>IFERROR(VLOOKUP($H33,'Fixed Mortgage Amort. Schedule'!$B$11:$I$371, 6, FALSE),"0.00")</f>
        <v>0.00</v>
      </c>
      <c r="J33" s="43">
        <v>18</v>
      </c>
      <c r="K33" s="65">
        <f>IFERROR(VLOOKUP($J33,'ARM Refinance Amort.'!$B$11:$I$371, 7, FALSE),"")</f>
        <v>865.16582060735334</v>
      </c>
      <c r="L33" s="59">
        <f t="shared" si="1"/>
        <v>-865.16582060735334</v>
      </c>
      <c r="N33" s="31">
        <f t="shared" si="6"/>
        <v>78</v>
      </c>
      <c r="O33" s="65">
        <f>IFERROR(VLOOKUP($N33,'ARM Mortgage Amort. Schedule'!$B$10:$I$371, 7, FALSE),"0.00")</f>
        <v>1135.0689571700418</v>
      </c>
      <c r="P33" s="43">
        <v>18</v>
      </c>
      <c r="Q33" s="65" t="str">
        <f>IFERROR(VLOOKUP($P33,'Refinance Fixed Amort. Schedule'!$B$11:$I$371, 6, FALSE),"")</f>
        <v/>
      </c>
      <c r="R33" s="67" t="str">
        <f t="shared" si="2"/>
        <v/>
      </c>
      <c r="T33" s="31">
        <f t="shared" si="7"/>
        <v>78</v>
      </c>
      <c r="U33" s="65">
        <f>IFERROR(VLOOKUP($T33,'ARM Mortgage Amort. Schedule'!$B$10:$I$371, 7, FALSE),"0.00")</f>
        <v>1135.0689571700418</v>
      </c>
      <c r="V33" s="77">
        <v>18</v>
      </c>
      <c r="W33" s="65">
        <f>IFERROR(VLOOKUP($V33,'ARM Refinance Amort.'!$B$11:$I$371, 7, FALSE),"")</f>
        <v>865.16582060735334</v>
      </c>
      <c r="X33" s="67">
        <f t="shared" si="3"/>
        <v>269.90313656268847</v>
      </c>
    </row>
    <row r="34" spans="2:24" x14ac:dyDescent="0.25">
      <c r="B34" s="31">
        <f t="shared" si="4"/>
        <v>79</v>
      </c>
      <c r="C34" s="65" t="str">
        <f>IFERROR(VLOOKUP($B34,'Fixed Mortgage Amort. Schedule'!$B$11:$I$371, 6, FALSE), "0.00")</f>
        <v>0.00</v>
      </c>
      <c r="D34" s="43">
        <v>19</v>
      </c>
      <c r="E34" s="65" t="str">
        <f>IFERROR(VLOOKUP($D34,'Refinance Fixed Amort. Schedule'!$B$11:$I$371, 6, FALSE),"0.00")</f>
        <v>0.00</v>
      </c>
      <c r="F34" s="59">
        <f t="shared" si="0"/>
        <v>0</v>
      </c>
      <c r="H34" s="31">
        <f t="shared" si="5"/>
        <v>79</v>
      </c>
      <c r="I34" s="65" t="str">
        <f>IFERROR(VLOOKUP($H34,'Fixed Mortgage Amort. Schedule'!$B$11:$I$371, 6, FALSE),"0.00")</f>
        <v>0.00</v>
      </c>
      <c r="J34" s="43">
        <v>19</v>
      </c>
      <c r="K34" s="65">
        <f>IFERROR(VLOOKUP($J34,'ARM Refinance Amort.'!$B$11:$I$371, 7, FALSE),"")</f>
        <v>865.96713784111398</v>
      </c>
      <c r="L34" s="59">
        <f t="shared" si="1"/>
        <v>-865.96713784111398</v>
      </c>
      <c r="N34" s="31">
        <f t="shared" si="6"/>
        <v>79</v>
      </c>
      <c r="O34" s="65">
        <f>IFERROR(VLOOKUP($N34,'ARM Mortgage Amort. Schedule'!$B$10:$I$371, 7, FALSE),"0.00")</f>
        <v>1136.7480065611023</v>
      </c>
      <c r="P34" s="43">
        <v>19</v>
      </c>
      <c r="Q34" s="65" t="str">
        <f>IFERROR(VLOOKUP($P34,'Refinance Fixed Amort. Schedule'!$B$11:$I$371, 6, FALSE),"")</f>
        <v/>
      </c>
      <c r="R34" s="67" t="str">
        <f t="shared" si="2"/>
        <v/>
      </c>
      <c r="T34" s="31">
        <f t="shared" si="7"/>
        <v>79</v>
      </c>
      <c r="U34" s="65">
        <f>IFERROR(VLOOKUP($T34,'ARM Mortgage Amort. Schedule'!$B$10:$I$371, 7, FALSE),"0.00")</f>
        <v>1136.7480065611023</v>
      </c>
      <c r="V34" s="77">
        <v>19</v>
      </c>
      <c r="W34" s="65">
        <f>IFERROR(VLOOKUP($V34,'ARM Refinance Amort.'!$B$11:$I$371, 7, FALSE),"")</f>
        <v>865.96713784111398</v>
      </c>
      <c r="X34" s="67">
        <f t="shared" si="3"/>
        <v>270.78086871998835</v>
      </c>
    </row>
    <row r="35" spans="2:24" x14ac:dyDescent="0.25">
      <c r="B35" s="31">
        <f t="shared" si="4"/>
        <v>80</v>
      </c>
      <c r="C35" s="65" t="str">
        <f>IFERROR(VLOOKUP($B35,'Fixed Mortgage Amort. Schedule'!$B$11:$I$371, 6, FALSE), "0.00")</f>
        <v>0.00</v>
      </c>
      <c r="D35" s="43">
        <v>20</v>
      </c>
      <c r="E35" s="65" t="str">
        <f>IFERROR(VLOOKUP($D35,'Refinance Fixed Amort. Schedule'!$B$11:$I$371, 6, FALSE),"0.00")</f>
        <v>0.00</v>
      </c>
      <c r="F35" s="59">
        <f t="shared" si="0"/>
        <v>0</v>
      </c>
      <c r="H35" s="31">
        <f t="shared" si="5"/>
        <v>80</v>
      </c>
      <c r="I35" s="65" t="str">
        <f>IFERROR(VLOOKUP($H35,'Fixed Mortgage Amort. Schedule'!$B$11:$I$371, 6, FALSE),"0.00")</f>
        <v>0.00</v>
      </c>
      <c r="J35" s="43">
        <v>20</v>
      </c>
      <c r="K35" s="65">
        <f>IFERROR(VLOOKUP($J35,'ARM Refinance Amort.'!$B$11:$I$371, 7, FALSE),"")</f>
        <v>866.77580048285085</v>
      </c>
      <c r="L35" s="59">
        <f t="shared" si="1"/>
        <v>-866.77580048285085</v>
      </c>
      <c r="N35" s="31">
        <f t="shared" si="6"/>
        <v>80</v>
      </c>
      <c r="O35" s="65">
        <f>IFERROR(VLOOKUP($N35,'ARM Mortgage Amort. Schedule'!$B$10:$I$371, 7, FALSE),"0.00")</f>
        <v>1138.4424472382475</v>
      </c>
      <c r="P35" s="43">
        <v>20</v>
      </c>
      <c r="Q35" s="65" t="str">
        <f>IFERROR(VLOOKUP($P35,'Refinance Fixed Amort. Schedule'!$B$11:$I$371, 6, FALSE),"")</f>
        <v/>
      </c>
      <c r="R35" s="67" t="str">
        <f t="shared" si="2"/>
        <v/>
      </c>
      <c r="T35" s="31">
        <f t="shared" si="7"/>
        <v>80</v>
      </c>
      <c r="U35" s="65">
        <f>IFERROR(VLOOKUP($T35,'ARM Mortgage Amort. Schedule'!$B$10:$I$371, 7, FALSE),"0.00")</f>
        <v>1138.4424472382475</v>
      </c>
      <c r="V35" s="77">
        <v>20</v>
      </c>
      <c r="W35" s="65">
        <f>IFERROR(VLOOKUP($V35,'ARM Refinance Amort.'!$B$11:$I$371, 7, FALSE),"")</f>
        <v>866.77580048285085</v>
      </c>
      <c r="X35" s="67">
        <f t="shared" si="3"/>
        <v>271.66664675539664</v>
      </c>
    </row>
    <row r="36" spans="2:24" x14ac:dyDescent="0.25">
      <c r="B36" s="31">
        <f t="shared" si="4"/>
        <v>81</v>
      </c>
      <c r="C36" s="65" t="str">
        <f>IFERROR(VLOOKUP($B36,'Fixed Mortgage Amort. Schedule'!$B$11:$I$371, 6, FALSE), "0.00")</f>
        <v>0.00</v>
      </c>
      <c r="D36" s="43">
        <v>21</v>
      </c>
      <c r="E36" s="65" t="str">
        <f>IFERROR(VLOOKUP($D36,'Refinance Fixed Amort. Schedule'!$B$11:$I$371, 6, FALSE),"0.00")</f>
        <v>0.00</v>
      </c>
      <c r="F36" s="59">
        <f t="shared" si="0"/>
        <v>0</v>
      </c>
      <c r="H36" s="31">
        <f t="shared" si="5"/>
        <v>81</v>
      </c>
      <c r="I36" s="65" t="str">
        <f>IFERROR(VLOOKUP($H36,'Fixed Mortgage Amort. Schedule'!$B$11:$I$371, 6, FALSE),"0.00")</f>
        <v>0.00</v>
      </c>
      <c r="J36" s="43">
        <v>21</v>
      </c>
      <c r="K36" s="65">
        <f>IFERROR(VLOOKUP($J36,'ARM Refinance Amort.'!$B$11:$I$371, 7, FALSE),"")</f>
        <v>867.59187586547023</v>
      </c>
      <c r="L36" s="59">
        <f t="shared" si="1"/>
        <v>-867.59187586547023</v>
      </c>
      <c r="N36" s="31">
        <f t="shared" si="6"/>
        <v>81</v>
      </c>
      <c r="O36" s="65">
        <f>IFERROR(VLOOKUP($N36,'ARM Mortgage Amort. Schedule'!$B$10:$I$371, 7, FALSE),"0.00")</f>
        <v>1140.1524202882665</v>
      </c>
      <c r="P36" s="43">
        <v>21</v>
      </c>
      <c r="Q36" s="65" t="str">
        <f>IFERROR(VLOOKUP($P36,'Refinance Fixed Amort. Schedule'!$B$11:$I$371, 6, FALSE),"")</f>
        <v/>
      </c>
      <c r="R36" s="67" t="str">
        <f t="shared" si="2"/>
        <v/>
      </c>
      <c r="T36" s="31">
        <f t="shared" si="7"/>
        <v>81</v>
      </c>
      <c r="U36" s="65">
        <f>IFERROR(VLOOKUP($T36,'ARM Mortgage Amort. Schedule'!$B$10:$I$371, 7, FALSE),"0.00")</f>
        <v>1140.1524202882665</v>
      </c>
      <c r="V36" s="77">
        <v>21</v>
      </c>
      <c r="W36" s="65">
        <f>IFERROR(VLOOKUP($V36,'ARM Refinance Amort.'!$B$11:$I$371, 7, FALSE),"")</f>
        <v>867.59187586547023</v>
      </c>
      <c r="X36" s="67">
        <f t="shared" si="3"/>
        <v>272.56054442279628</v>
      </c>
    </row>
    <row r="37" spans="2:24" x14ac:dyDescent="0.25">
      <c r="B37" s="31">
        <f t="shared" si="4"/>
        <v>82</v>
      </c>
      <c r="C37" s="65" t="str">
        <f>IFERROR(VLOOKUP($B37,'Fixed Mortgage Amort. Schedule'!$B$11:$I$371, 6, FALSE), "0.00")</f>
        <v>0.00</v>
      </c>
      <c r="D37" s="43">
        <v>22</v>
      </c>
      <c r="E37" s="65" t="str">
        <f>IFERROR(VLOOKUP($D37,'Refinance Fixed Amort. Schedule'!$B$11:$I$371, 6, FALSE),"0.00")</f>
        <v>0.00</v>
      </c>
      <c r="F37" s="59">
        <f t="shared" si="0"/>
        <v>0</v>
      </c>
      <c r="H37" s="31">
        <f t="shared" si="5"/>
        <v>82</v>
      </c>
      <c r="I37" s="65" t="str">
        <f>IFERROR(VLOOKUP($H37,'Fixed Mortgage Amort. Schedule'!$B$11:$I$371, 6, FALSE),"0.00")</f>
        <v>0.00</v>
      </c>
      <c r="J37" s="43">
        <v>22</v>
      </c>
      <c r="K37" s="65">
        <f>IFERROR(VLOOKUP($J37,'ARM Refinance Amort.'!$B$11:$I$371, 7, FALSE),"")</f>
        <v>868.41543193909695</v>
      </c>
      <c r="L37" s="59">
        <f t="shared" si="1"/>
        <v>-868.41543193909695</v>
      </c>
      <c r="N37" s="31">
        <f t="shared" si="6"/>
        <v>82</v>
      </c>
      <c r="O37" s="65">
        <f>IFERROR(VLOOKUP($N37,'ARM Mortgage Amort. Schedule'!$B$10:$I$371, 7, FALSE),"0.00")</f>
        <v>1141.8780680912439</v>
      </c>
      <c r="P37" s="43">
        <v>22</v>
      </c>
      <c r="Q37" s="65" t="str">
        <f>IFERROR(VLOOKUP($P37,'Refinance Fixed Amort. Schedule'!$B$11:$I$371, 6, FALSE),"")</f>
        <v/>
      </c>
      <c r="R37" s="67" t="str">
        <f t="shared" si="2"/>
        <v/>
      </c>
      <c r="T37" s="31">
        <f t="shared" si="7"/>
        <v>82</v>
      </c>
      <c r="U37" s="65">
        <f>IFERROR(VLOOKUP($T37,'ARM Mortgage Amort. Schedule'!$B$10:$I$371, 7, FALSE),"0.00")</f>
        <v>1141.8780680912439</v>
      </c>
      <c r="V37" s="77">
        <v>22</v>
      </c>
      <c r="W37" s="65">
        <f>IFERROR(VLOOKUP($V37,'ARM Refinance Amort.'!$B$11:$I$371, 7, FALSE),"")</f>
        <v>868.41543193909695</v>
      </c>
      <c r="X37" s="67">
        <f t="shared" si="3"/>
        <v>273.46263615214696</v>
      </c>
    </row>
    <row r="38" spans="2:24" x14ac:dyDescent="0.25">
      <c r="B38" s="31">
        <f t="shared" si="4"/>
        <v>83</v>
      </c>
      <c r="C38" s="65" t="str">
        <f>IFERROR(VLOOKUP($B38,'Fixed Mortgage Amort. Schedule'!$B$11:$I$371, 6, FALSE), "0.00")</f>
        <v>0.00</v>
      </c>
      <c r="D38" s="43">
        <v>23</v>
      </c>
      <c r="E38" s="65" t="str">
        <f>IFERROR(VLOOKUP($D38,'Refinance Fixed Amort. Schedule'!$B$11:$I$371, 6, FALSE),"0.00")</f>
        <v>0.00</v>
      </c>
      <c r="F38" s="59">
        <f t="shared" si="0"/>
        <v>0</v>
      </c>
      <c r="H38" s="31">
        <f t="shared" si="5"/>
        <v>83</v>
      </c>
      <c r="I38" s="65" t="str">
        <f>IFERROR(VLOOKUP($H38,'Fixed Mortgage Amort. Schedule'!$B$11:$I$371, 6, FALSE),"0.00")</f>
        <v>0.00</v>
      </c>
      <c r="J38" s="43">
        <v>23</v>
      </c>
      <c r="K38" s="65">
        <f>IFERROR(VLOOKUP($J38,'ARM Refinance Amort.'!$B$11:$I$371, 7, FALSE),"")</f>
        <v>869.24653727673183</v>
      </c>
      <c r="L38" s="59">
        <f t="shared" si="1"/>
        <v>-869.24653727673183</v>
      </c>
      <c r="N38" s="31">
        <f t="shared" si="6"/>
        <v>83</v>
      </c>
      <c r="O38" s="65">
        <f>IFERROR(VLOOKUP($N38,'ARM Mortgage Amort. Schedule'!$B$10:$I$371, 7, FALSE),"0.00")</f>
        <v>1143.6195343324152</v>
      </c>
      <c r="P38" s="43">
        <v>23</v>
      </c>
      <c r="Q38" s="65" t="str">
        <f>IFERROR(VLOOKUP($P38,'Refinance Fixed Amort. Schedule'!$B$11:$I$371, 6, FALSE),"")</f>
        <v/>
      </c>
      <c r="R38" s="67" t="str">
        <f t="shared" si="2"/>
        <v/>
      </c>
      <c r="T38" s="31">
        <f t="shared" si="7"/>
        <v>83</v>
      </c>
      <c r="U38" s="65">
        <f>IFERROR(VLOOKUP($T38,'ARM Mortgage Amort. Schedule'!$B$10:$I$371, 7, FALSE),"0.00")</f>
        <v>1143.6195343324152</v>
      </c>
      <c r="V38" s="77">
        <v>23</v>
      </c>
      <c r="W38" s="65">
        <f>IFERROR(VLOOKUP($V38,'ARM Refinance Amort.'!$B$11:$I$371, 7, FALSE),"")</f>
        <v>869.24653727673183</v>
      </c>
      <c r="X38" s="67">
        <f t="shared" si="3"/>
        <v>274.37299705568341</v>
      </c>
    </row>
    <row r="39" spans="2:24" x14ac:dyDescent="0.25">
      <c r="B39" s="31">
        <f t="shared" si="4"/>
        <v>84</v>
      </c>
      <c r="C39" s="65" t="str">
        <f>IFERROR(VLOOKUP($B39,'Fixed Mortgage Amort. Schedule'!$B$11:$I$371, 6, FALSE), "0.00")</f>
        <v>0.00</v>
      </c>
      <c r="D39" s="43">
        <v>24</v>
      </c>
      <c r="E39" s="65" t="str">
        <f>IFERROR(VLOOKUP($D39,'Refinance Fixed Amort. Schedule'!$B$11:$I$371, 6, FALSE),"0.00")</f>
        <v>0.00</v>
      </c>
      <c r="F39" s="59">
        <f t="shared" si="0"/>
        <v>0</v>
      </c>
      <c r="H39" s="31">
        <f t="shared" si="5"/>
        <v>84</v>
      </c>
      <c r="I39" s="65" t="str">
        <f>IFERROR(VLOOKUP($H39,'Fixed Mortgage Amort. Schedule'!$B$11:$I$371, 6, FALSE),"0.00")</f>
        <v>0.00</v>
      </c>
      <c r="J39" s="43">
        <v>24</v>
      </c>
      <c r="K39" s="65">
        <f>IFERROR(VLOOKUP($J39,'ARM Refinance Amort.'!$B$11:$I$371, 7, FALSE),"")</f>
        <v>870.08526107996181</v>
      </c>
      <c r="L39" s="59">
        <f t="shared" si="1"/>
        <v>-870.08526107996181</v>
      </c>
      <c r="N39" s="31">
        <f t="shared" si="6"/>
        <v>84</v>
      </c>
      <c r="O39" s="65">
        <f>IFERROR(VLOOKUP($N39,'ARM Mortgage Amort. Schedule'!$B$10:$I$371, 7, FALSE),"0.00")</f>
        <v>1145.3769640141309</v>
      </c>
      <c r="P39" s="43">
        <v>24</v>
      </c>
      <c r="Q39" s="65" t="str">
        <f>IFERROR(VLOOKUP($P39,'Refinance Fixed Amort. Schedule'!$B$11:$I$371, 6, FALSE),"")</f>
        <v/>
      </c>
      <c r="R39" s="67" t="str">
        <f t="shared" si="2"/>
        <v/>
      </c>
      <c r="T39" s="31">
        <f t="shared" si="7"/>
        <v>84</v>
      </c>
      <c r="U39" s="65">
        <f>IFERROR(VLOOKUP($T39,'ARM Mortgage Amort. Schedule'!$B$10:$I$371, 7, FALSE),"0.00")</f>
        <v>1145.3769640141309</v>
      </c>
      <c r="V39" s="77">
        <v>24</v>
      </c>
      <c r="W39" s="65">
        <f>IFERROR(VLOOKUP($V39,'ARM Refinance Amort.'!$B$11:$I$371, 7, FALSE),"")</f>
        <v>870.08526107996181</v>
      </c>
      <c r="X39" s="67">
        <f t="shared" si="3"/>
        <v>275.29170293416905</v>
      </c>
    </row>
    <row r="40" spans="2:24" x14ac:dyDescent="0.25">
      <c r="B40" s="31">
        <f t="shared" si="4"/>
        <v>85</v>
      </c>
      <c r="C40" s="65" t="str">
        <f>IFERROR(VLOOKUP($B40,'Fixed Mortgage Amort. Schedule'!$B$11:$I$371, 6, FALSE), "0.00")</f>
        <v>0.00</v>
      </c>
      <c r="D40" s="43">
        <v>25</v>
      </c>
      <c r="E40" s="65" t="str">
        <f>IFERROR(VLOOKUP($D40,'Refinance Fixed Amort. Schedule'!$B$11:$I$371, 6, FALSE),"0.00")</f>
        <v>0.00</v>
      </c>
      <c r="F40" s="59">
        <f t="shared" si="0"/>
        <v>0</v>
      </c>
      <c r="H40" s="31">
        <f t="shared" si="5"/>
        <v>85</v>
      </c>
      <c r="I40" s="65" t="str">
        <f>IFERROR(VLOOKUP($H40,'Fixed Mortgage Amort. Schedule'!$B$11:$I$371, 6, FALSE),"0.00")</f>
        <v>0.00</v>
      </c>
      <c r="J40" s="43">
        <v>25</v>
      </c>
      <c r="K40" s="65">
        <f>IFERROR(VLOOKUP($J40,'ARM Refinance Amort.'!$B$11:$I$371, 7, FALSE),"")</f>
        <v>870.93167318472138</v>
      </c>
      <c r="L40" s="59">
        <f t="shared" si="1"/>
        <v>-870.93167318472138</v>
      </c>
      <c r="N40" s="31">
        <f t="shared" si="6"/>
        <v>85</v>
      </c>
      <c r="O40" s="65">
        <f>IFERROR(VLOOKUP($N40,'ARM Mortgage Amort. Schedule'!$B$10:$I$371, 7, FALSE),"0.00")</f>
        <v>1147.1505034679287</v>
      </c>
      <c r="P40" s="43">
        <v>25</v>
      </c>
      <c r="Q40" s="65" t="str">
        <f>IFERROR(VLOOKUP($P40,'Refinance Fixed Amort. Schedule'!$B$11:$I$371, 6, FALSE),"")</f>
        <v/>
      </c>
      <c r="R40" s="67" t="str">
        <f t="shared" si="2"/>
        <v/>
      </c>
      <c r="T40" s="31">
        <f t="shared" si="7"/>
        <v>85</v>
      </c>
      <c r="U40" s="65">
        <f>IFERROR(VLOOKUP($T40,'ARM Mortgage Amort. Schedule'!$B$10:$I$371, 7, FALSE),"0.00")</f>
        <v>1147.1505034679287</v>
      </c>
      <c r="V40" s="77">
        <v>25</v>
      </c>
      <c r="W40" s="65">
        <f>IFERROR(VLOOKUP($V40,'ARM Refinance Amort.'!$B$11:$I$371, 7, FALSE),"")</f>
        <v>870.93167318472138</v>
      </c>
      <c r="X40" s="67">
        <f t="shared" si="3"/>
        <v>276.21883028320735</v>
      </c>
    </row>
    <row r="41" spans="2:24" x14ac:dyDescent="0.25">
      <c r="B41" s="31">
        <f t="shared" si="4"/>
        <v>86</v>
      </c>
      <c r="C41" s="65" t="str">
        <f>IFERROR(VLOOKUP($B41,'Fixed Mortgage Amort. Schedule'!$B$11:$I$371, 6, FALSE), "0.00")</f>
        <v>0.00</v>
      </c>
      <c r="D41" s="43">
        <v>26</v>
      </c>
      <c r="E41" s="65" t="str">
        <f>IFERROR(VLOOKUP($D41,'Refinance Fixed Amort. Schedule'!$B$11:$I$371, 6, FALSE),"0.00")</f>
        <v>0.00</v>
      </c>
      <c r="F41" s="59">
        <f t="shared" si="0"/>
        <v>0</v>
      </c>
      <c r="H41" s="31">
        <f t="shared" si="5"/>
        <v>86</v>
      </c>
      <c r="I41" s="65" t="str">
        <f>IFERROR(VLOOKUP($H41,'Fixed Mortgage Amort. Schedule'!$B$11:$I$371, 6, FALSE),"0.00")</f>
        <v>0.00</v>
      </c>
      <c r="J41" s="43">
        <v>26</v>
      </c>
      <c r="K41" s="65">
        <f>IFERROR(VLOOKUP($J41,'ARM Refinance Amort.'!$B$11:$I$371, 7, FALSE),"")</f>
        <v>871.78584406710786</v>
      </c>
      <c r="L41" s="59">
        <f t="shared" si="1"/>
        <v>-871.78584406710786</v>
      </c>
      <c r="N41" s="31">
        <f t="shared" si="6"/>
        <v>86</v>
      </c>
      <c r="O41" s="65">
        <f>IFERROR(VLOOKUP($N41,'ARM Mortgage Amort. Schedule'!$B$10:$I$371, 7, FALSE),"0.00")</f>
        <v>1148.9403003667198</v>
      </c>
      <c r="P41" s="43">
        <v>26</v>
      </c>
      <c r="Q41" s="65" t="str">
        <f>IFERROR(VLOOKUP($P41,'Refinance Fixed Amort. Schedule'!$B$11:$I$371, 6, FALSE),"")</f>
        <v/>
      </c>
      <c r="R41" s="67" t="str">
        <f t="shared" si="2"/>
        <v/>
      </c>
      <c r="T41" s="31">
        <f t="shared" si="7"/>
        <v>86</v>
      </c>
      <c r="U41" s="65">
        <f>IFERROR(VLOOKUP($T41,'ARM Mortgage Amort. Schedule'!$B$10:$I$371, 7, FALSE),"0.00")</f>
        <v>1148.9403003667198</v>
      </c>
      <c r="V41" s="77">
        <v>26</v>
      </c>
      <c r="W41" s="65">
        <f>IFERROR(VLOOKUP($V41,'ARM Refinance Amort.'!$B$11:$I$371, 7, FALSE),"")</f>
        <v>871.78584406710786</v>
      </c>
      <c r="X41" s="67">
        <f t="shared" si="3"/>
        <v>277.15445629961198</v>
      </c>
    </row>
    <row r="42" spans="2:24" x14ac:dyDescent="0.25">
      <c r="B42" s="31">
        <f t="shared" si="4"/>
        <v>87</v>
      </c>
      <c r="C42" s="65" t="str">
        <f>IFERROR(VLOOKUP($B42,'Fixed Mortgage Amort. Schedule'!$B$11:$I$371, 6, FALSE), "0.00")</f>
        <v>0.00</v>
      </c>
      <c r="D42" s="43">
        <v>27</v>
      </c>
      <c r="E42" s="65" t="str">
        <f>IFERROR(VLOOKUP($D42,'Refinance Fixed Amort. Schedule'!$B$11:$I$371, 6, FALSE),"0.00")</f>
        <v>0.00</v>
      </c>
      <c r="F42" s="59">
        <f t="shared" si="0"/>
        <v>0</v>
      </c>
      <c r="H42" s="31">
        <f t="shared" si="5"/>
        <v>87</v>
      </c>
      <c r="I42" s="65" t="str">
        <f>IFERROR(VLOOKUP($H42,'Fixed Mortgage Amort. Schedule'!$B$11:$I$371, 6, FALSE),"0.00")</f>
        <v>0.00</v>
      </c>
      <c r="J42" s="43">
        <v>27</v>
      </c>
      <c r="K42" s="65">
        <f>IFERROR(VLOOKUP($J42,'ARM Refinance Amort.'!$B$11:$I$371, 7, FALSE),"")</f>
        <v>872.64784484924962</v>
      </c>
      <c r="L42" s="59">
        <f t="shared" si="1"/>
        <v>-872.64784484924962</v>
      </c>
      <c r="N42" s="31">
        <f t="shared" si="6"/>
        <v>87</v>
      </c>
      <c r="O42" s="65">
        <f>IFERROR(VLOOKUP($N42,'ARM Mortgage Amort. Schedule'!$B$10:$I$371, 7, FALSE),"0.00")</f>
        <v>1150.746503737083</v>
      </c>
      <c r="P42" s="43">
        <v>27</v>
      </c>
      <c r="Q42" s="65" t="str">
        <f>IFERROR(VLOOKUP($P42,'Refinance Fixed Amort. Schedule'!$B$11:$I$371, 6, FALSE),"")</f>
        <v/>
      </c>
      <c r="R42" s="67" t="str">
        <f t="shared" si="2"/>
        <v/>
      </c>
      <c r="T42" s="31">
        <f t="shared" si="7"/>
        <v>87</v>
      </c>
      <c r="U42" s="65">
        <f>IFERROR(VLOOKUP($T42,'ARM Mortgage Amort. Schedule'!$B$10:$I$371, 7, FALSE),"0.00")</f>
        <v>1150.746503737083</v>
      </c>
      <c r="V42" s="77">
        <v>27</v>
      </c>
      <c r="W42" s="65">
        <f>IFERROR(VLOOKUP($V42,'ARM Refinance Amort.'!$B$11:$I$371, 7, FALSE),"")</f>
        <v>872.64784484924962</v>
      </c>
      <c r="X42" s="67">
        <f t="shared" si="3"/>
        <v>278.09865888783338</v>
      </c>
    </row>
    <row r="43" spans="2:24" x14ac:dyDescent="0.25">
      <c r="B43" s="31">
        <f t="shared" si="4"/>
        <v>88</v>
      </c>
      <c r="C43" s="65" t="str">
        <f>IFERROR(VLOOKUP($B43,'Fixed Mortgage Amort. Schedule'!$B$11:$I$371, 6, FALSE), "0.00")</f>
        <v>0.00</v>
      </c>
      <c r="D43" s="43">
        <v>28</v>
      </c>
      <c r="E43" s="65" t="str">
        <f>IFERROR(VLOOKUP($D43,'Refinance Fixed Amort. Schedule'!$B$11:$I$371, 6, FALSE),"0.00")</f>
        <v>0.00</v>
      </c>
      <c r="F43" s="59">
        <f t="shared" si="0"/>
        <v>0</v>
      </c>
      <c r="H43" s="31">
        <f t="shared" si="5"/>
        <v>88</v>
      </c>
      <c r="I43" s="65" t="str">
        <f>IFERROR(VLOOKUP($H43,'Fixed Mortgage Amort. Schedule'!$B$11:$I$371, 6, FALSE),"0.00")</f>
        <v>0.00</v>
      </c>
      <c r="J43" s="43">
        <v>28</v>
      </c>
      <c r="K43" s="65">
        <f>IFERROR(VLOOKUP($J43,'ARM Refinance Amort.'!$B$11:$I$371, 7, FALSE),"")</f>
        <v>873.51774730522766</v>
      </c>
      <c r="L43" s="59">
        <f t="shared" si="1"/>
        <v>-873.51774730522766</v>
      </c>
      <c r="N43" s="31">
        <f t="shared" si="6"/>
        <v>88</v>
      </c>
      <c r="O43" s="65">
        <f>IFERROR(VLOOKUP($N43,'ARM Mortgage Amort. Schedule'!$B$10:$I$371, 7, FALSE),"0.00")</f>
        <v>1152.5692639716747</v>
      </c>
      <c r="P43" s="43">
        <v>28</v>
      </c>
      <c r="Q43" s="65" t="str">
        <f>IFERROR(VLOOKUP($P43,'Refinance Fixed Amort. Schedule'!$B$11:$I$371, 6, FALSE),"")</f>
        <v/>
      </c>
      <c r="R43" s="67" t="str">
        <f t="shared" si="2"/>
        <v/>
      </c>
      <c r="T43" s="31">
        <f t="shared" si="7"/>
        <v>88</v>
      </c>
      <c r="U43" s="65">
        <f>IFERROR(VLOOKUP($T43,'ARM Mortgage Amort. Schedule'!$B$10:$I$371, 7, FALSE),"0.00")</f>
        <v>1152.5692639716747</v>
      </c>
      <c r="V43" s="77">
        <v>28</v>
      </c>
      <c r="W43" s="65">
        <f>IFERROR(VLOOKUP($V43,'ARM Refinance Amort.'!$B$11:$I$371, 7, FALSE),"")</f>
        <v>873.51774730522766</v>
      </c>
      <c r="X43" s="67">
        <f t="shared" si="3"/>
        <v>279.05151666644701</v>
      </c>
    </row>
    <row r="44" spans="2:24" x14ac:dyDescent="0.25">
      <c r="B44" s="31">
        <f t="shared" si="4"/>
        <v>89</v>
      </c>
      <c r="C44" s="65" t="str">
        <f>IFERROR(VLOOKUP($B44,'Fixed Mortgage Amort. Schedule'!$B$11:$I$371, 6, FALSE), "0.00")</f>
        <v>0.00</v>
      </c>
      <c r="D44" s="43">
        <v>29</v>
      </c>
      <c r="E44" s="65" t="str">
        <f>IFERROR(VLOOKUP($D44,'Refinance Fixed Amort. Schedule'!$B$11:$I$371, 6, FALSE),"0.00")</f>
        <v>0.00</v>
      </c>
      <c r="F44" s="59">
        <f t="shared" si="0"/>
        <v>0</v>
      </c>
      <c r="H44" s="31">
        <f t="shared" si="5"/>
        <v>89</v>
      </c>
      <c r="I44" s="65" t="str">
        <f>IFERROR(VLOOKUP($H44,'Fixed Mortgage Amort. Schedule'!$B$11:$I$371, 6, FALSE),"0.00")</f>
        <v>0.00</v>
      </c>
      <c r="J44" s="43">
        <v>29</v>
      </c>
      <c r="K44" s="65">
        <f>IFERROR(VLOOKUP($J44,'ARM Refinance Amort.'!$B$11:$I$371, 7, FALSE),"")</f>
        <v>874.39562386705211</v>
      </c>
      <c r="L44" s="59">
        <f t="shared" si="1"/>
        <v>-874.39562386705211</v>
      </c>
      <c r="N44" s="31">
        <f t="shared" si="6"/>
        <v>89</v>
      </c>
      <c r="O44" s="65">
        <f>IFERROR(VLOOKUP($N44,'ARM Mortgage Amort. Schedule'!$B$10:$I$371, 7, FALSE),"0.00")</f>
        <v>1154.40873284175</v>
      </c>
      <c r="P44" s="43">
        <v>29</v>
      </c>
      <c r="Q44" s="65" t="str">
        <f>IFERROR(VLOOKUP($P44,'Refinance Fixed Amort. Schedule'!$B$11:$I$371, 6, FALSE),"")</f>
        <v/>
      </c>
      <c r="R44" s="67" t="str">
        <f t="shared" si="2"/>
        <v/>
      </c>
      <c r="T44" s="31">
        <f t="shared" si="7"/>
        <v>89</v>
      </c>
      <c r="U44" s="65">
        <f>IFERROR(VLOOKUP($T44,'ARM Mortgage Amort. Schedule'!$B$10:$I$371, 7, FALSE),"0.00")</f>
        <v>1154.40873284175</v>
      </c>
      <c r="V44" s="77">
        <v>29</v>
      </c>
      <c r="W44" s="65">
        <f>IFERROR(VLOOKUP($V44,'ARM Refinance Amort.'!$B$11:$I$371, 7, FALSE),"")</f>
        <v>874.39562386705211</v>
      </c>
      <c r="X44" s="67">
        <f t="shared" si="3"/>
        <v>280.01310897469784</v>
      </c>
    </row>
    <row r="45" spans="2:24" x14ac:dyDescent="0.25">
      <c r="B45" s="31">
        <f t="shared" si="4"/>
        <v>90</v>
      </c>
      <c r="C45" s="65" t="str">
        <f>IFERROR(VLOOKUP($B45,'Fixed Mortgage Amort. Schedule'!$B$11:$I$371, 6, FALSE), "0.00")</f>
        <v>0.00</v>
      </c>
      <c r="D45" s="43">
        <v>30</v>
      </c>
      <c r="E45" s="65" t="str">
        <f>IFERROR(VLOOKUP($D45,'Refinance Fixed Amort. Schedule'!$B$11:$I$371, 6, FALSE),"0.00")</f>
        <v>0.00</v>
      </c>
      <c r="F45" s="59">
        <f t="shared" si="0"/>
        <v>0</v>
      </c>
      <c r="H45" s="31">
        <f t="shared" si="5"/>
        <v>90</v>
      </c>
      <c r="I45" s="65" t="str">
        <f>IFERROR(VLOOKUP($H45,'Fixed Mortgage Amort. Schedule'!$B$11:$I$371, 6, FALSE),"0.00")</f>
        <v>0.00</v>
      </c>
      <c r="J45" s="43">
        <v>30</v>
      </c>
      <c r="K45" s="65">
        <f>IFERROR(VLOOKUP($J45,'ARM Refinance Amort.'!$B$11:$I$371, 7, FALSE),"")</f>
        <v>875.28154763069335</v>
      </c>
      <c r="L45" s="59">
        <f t="shared" si="1"/>
        <v>-875.28154763069335</v>
      </c>
      <c r="N45" s="31">
        <f t="shared" si="6"/>
        <v>90</v>
      </c>
      <c r="O45" s="65">
        <f>IFERROR(VLOOKUP($N45,'ARM Mortgage Amort. Schedule'!$B$10:$I$371, 7, FALSE),"0.00")</f>
        <v>1156.2650635098012</v>
      </c>
      <c r="P45" s="43">
        <v>30</v>
      </c>
      <c r="Q45" s="65" t="str">
        <f>IFERROR(VLOOKUP($P45,'Refinance Fixed Amort. Schedule'!$B$11:$I$371, 6, FALSE),"")</f>
        <v/>
      </c>
      <c r="R45" s="67" t="str">
        <f t="shared" si="2"/>
        <v/>
      </c>
      <c r="T45" s="31">
        <f t="shared" si="7"/>
        <v>90</v>
      </c>
      <c r="U45" s="65">
        <f>IFERROR(VLOOKUP($T45,'ARM Mortgage Amort. Schedule'!$B$10:$I$371, 7, FALSE),"0.00")</f>
        <v>1156.2650635098012</v>
      </c>
      <c r="V45" s="77">
        <v>30</v>
      </c>
      <c r="W45" s="65">
        <f>IFERROR(VLOOKUP($V45,'ARM Refinance Amort.'!$B$11:$I$371, 7, FALSE),"")</f>
        <v>875.28154763069335</v>
      </c>
      <c r="X45" s="67">
        <f t="shared" si="3"/>
        <v>280.98351587910781</v>
      </c>
    </row>
    <row r="46" spans="2:24" x14ac:dyDescent="0.25">
      <c r="B46" s="31">
        <f t="shared" si="4"/>
        <v>91</v>
      </c>
      <c r="C46" s="65" t="str">
        <f>IFERROR(VLOOKUP($B46,'Fixed Mortgage Amort. Schedule'!$B$11:$I$371, 6, FALSE), "0.00")</f>
        <v>0.00</v>
      </c>
      <c r="D46" s="43">
        <v>31</v>
      </c>
      <c r="E46" s="65" t="str">
        <f>IFERROR(VLOOKUP($D46,'Refinance Fixed Amort. Schedule'!$B$11:$I$371, 6, FALSE),"0.00")</f>
        <v>0.00</v>
      </c>
      <c r="F46" s="59">
        <f t="shared" si="0"/>
        <v>0</v>
      </c>
      <c r="H46" s="31">
        <f t="shared" si="5"/>
        <v>91</v>
      </c>
      <c r="I46" s="65" t="str">
        <f>IFERROR(VLOOKUP($H46,'Fixed Mortgage Amort. Schedule'!$B$11:$I$371, 6, FALSE),"0.00")</f>
        <v>0.00</v>
      </c>
      <c r="J46" s="43">
        <v>31</v>
      </c>
      <c r="K46" s="65">
        <f>IFERROR(VLOOKUP($J46,'ARM Refinance Amort.'!$B$11:$I$371, 7, FALSE),"")</f>
        <v>876.17559236216789</v>
      </c>
      <c r="L46" s="59">
        <f t="shared" si="1"/>
        <v>-876.17559236216789</v>
      </c>
      <c r="N46" s="31">
        <f t="shared" si="6"/>
        <v>91</v>
      </c>
      <c r="O46" s="65">
        <f>IFERROR(VLOOKUP($N46,'ARM Mortgage Amort. Schedule'!$B$10:$I$371, 7, FALSE),"0.00")</f>
        <v>1158.1384105423094</v>
      </c>
      <c r="P46" s="43">
        <v>31</v>
      </c>
      <c r="Q46" s="65" t="str">
        <f>IFERROR(VLOOKUP($P46,'Refinance Fixed Amort. Schedule'!$B$11:$I$371, 6, FALSE),"")</f>
        <v/>
      </c>
      <c r="R46" s="67" t="str">
        <f t="shared" si="2"/>
        <v/>
      </c>
      <c r="T46" s="31">
        <f t="shared" si="7"/>
        <v>91</v>
      </c>
      <c r="U46" s="65">
        <f>IFERROR(VLOOKUP($T46,'ARM Mortgage Amort. Schedule'!$B$10:$I$371, 7, FALSE),"0.00")</f>
        <v>1158.1384105423094</v>
      </c>
      <c r="V46" s="77">
        <v>31</v>
      </c>
      <c r="W46" s="65">
        <f>IFERROR(VLOOKUP($V46,'ARM Refinance Amort.'!$B$11:$I$371, 7, FALSE),"")</f>
        <v>876.17559236216789</v>
      </c>
      <c r="X46" s="67">
        <f t="shared" si="3"/>
        <v>281.96281818014154</v>
      </c>
    </row>
    <row r="47" spans="2:24" x14ac:dyDescent="0.25">
      <c r="B47" s="31">
        <f t="shared" si="4"/>
        <v>92</v>
      </c>
      <c r="C47" s="65" t="str">
        <f>IFERROR(VLOOKUP($B47,'Fixed Mortgage Amort. Schedule'!$B$11:$I$371, 6, FALSE), "0.00")</f>
        <v>0.00</v>
      </c>
      <c r="D47" s="43">
        <v>32</v>
      </c>
      <c r="E47" s="65" t="str">
        <f>IFERROR(VLOOKUP($D47,'Refinance Fixed Amort. Schedule'!$B$11:$I$371, 6, FALSE),"0.00")</f>
        <v>0.00</v>
      </c>
      <c r="F47" s="59">
        <f t="shared" si="0"/>
        <v>0</v>
      </c>
      <c r="H47" s="31">
        <f t="shared" si="5"/>
        <v>92</v>
      </c>
      <c r="I47" s="65" t="str">
        <f>IFERROR(VLOOKUP($H47,'Fixed Mortgage Amort. Schedule'!$B$11:$I$371, 6, FALSE),"0.00")</f>
        <v>0.00</v>
      </c>
      <c r="J47" s="43">
        <v>32</v>
      </c>
      <c r="K47" s="65">
        <f>IFERROR(VLOOKUP($J47,'ARM Refinance Amort.'!$B$11:$I$371, 7, FALSE),"")</f>
        <v>877.07783250368107</v>
      </c>
      <c r="L47" s="59">
        <f t="shared" si="1"/>
        <v>-877.07783250368107</v>
      </c>
      <c r="N47" s="31">
        <f t="shared" si="6"/>
        <v>92</v>
      </c>
      <c r="O47" s="65">
        <f>IFERROR(VLOOKUP($N47,'ARM Mortgage Amort. Schedule'!$B$10:$I$371, 7, FALSE),"0.00")</f>
        <v>1160.0289299226156</v>
      </c>
      <c r="P47" s="43">
        <v>32</v>
      </c>
      <c r="Q47" s="65" t="str">
        <f>IFERROR(VLOOKUP($P47,'Refinance Fixed Amort. Schedule'!$B$11:$I$371, 6, FALSE),"")</f>
        <v/>
      </c>
      <c r="R47" s="67" t="str">
        <f t="shared" si="2"/>
        <v/>
      </c>
      <c r="T47" s="31">
        <f t="shared" si="7"/>
        <v>92</v>
      </c>
      <c r="U47" s="65">
        <f>IFERROR(VLOOKUP($T47,'ARM Mortgage Amort. Schedule'!$B$10:$I$371, 7, FALSE),"0.00")</f>
        <v>1160.0289299226156</v>
      </c>
      <c r="V47" s="77">
        <v>32</v>
      </c>
      <c r="W47" s="65">
        <f>IFERROR(VLOOKUP($V47,'ARM Refinance Amort.'!$B$11:$I$371, 7, FALSE),"")</f>
        <v>877.07783250368107</v>
      </c>
      <c r="X47" s="67">
        <f t="shared" si="3"/>
        <v>282.95109741893452</v>
      </c>
    </row>
    <row r="48" spans="2:24" x14ac:dyDescent="0.25">
      <c r="B48" s="31">
        <f t="shared" si="4"/>
        <v>93</v>
      </c>
      <c r="C48" s="65" t="str">
        <f>IFERROR(VLOOKUP($B48,'Fixed Mortgage Amort. Schedule'!$B$11:$I$371, 6, FALSE), "0.00")</f>
        <v>0.00</v>
      </c>
      <c r="D48" s="43">
        <v>33</v>
      </c>
      <c r="E48" s="65" t="str">
        <f>IFERROR(VLOOKUP($D48,'Refinance Fixed Amort. Schedule'!$B$11:$I$371, 6, FALSE),"0.00")</f>
        <v>0.00</v>
      </c>
      <c r="F48" s="59">
        <f t="shared" si="0"/>
        <v>0</v>
      </c>
      <c r="H48" s="31">
        <f t="shared" si="5"/>
        <v>93</v>
      </c>
      <c r="I48" s="65" t="str">
        <f>IFERROR(VLOOKUP($H48,'Fixed Mortgage Amort. Schedule'!$B$11:$I$371, 6, FALSE),"0.00")</f>
        <v>0.00</v>
      </c>
      <c r="J48" s="43">
        <v>33</v>
      </c>
      <c r="K48" s="65">
        <f>IFERROR(VLOOKUP($J48,'ARM Refinance Amort.'!$B$11:$I$371, 7, FALSE),"")</f>
        <v>877.98834317982471</v>
      </c>
      <c r="L48" s="59">
        <f t="shared" si="1"/>
        <v>-877.98834317982471</v>
      </c>
      <c r="N48" s="31">
        <f t="shared" si="6"/>
        <v>93</v>
      </c>
      <c r="O48" s="65">
        <f>IFERROR(VLOOKUP($N48,'ARM Mortgage Amort. Schedule'!$B$10:$I$371, 7, FALSE),"0.00")</f>
        <v>1161.9367790639078</v>
      </c>
      <c r="P48" s="43">
        <v>33</v>
      </c>
      <c r="Q48" s="65" t="str">
        <f>IFERROR(VLOOKUP($P48,'Refinance Fixed Amort. Schedule'!$B$11:$I$371, 6, FALSE),"")</f>
        <v/>
      </c>
      <c r="R48" s="67" t="str">
        <f t="shared" si="2"/>
        <v/>
      </c>
      <c r="T48" s="31">
        <f t="shared" si="7"/>
        <v>93</v>
      </c>
      <c r="U48" s="65">
        <f>IFERROR(VLOOKUP($T48,'ARM Mortgage Amort. Schedule'!$B$10:$I$371, 7, FALSE),"0.00")</f>
        <v>1161.9367790639078</v>
      </c>
      <c r="V48" s="77">
        <v>33</v>
      </c>
      <c r="W48" s="65">
        <f>IFERROR(VLOOKUP($V48,'ARM Refinance Amort.'!$B$11:$I$371, 7, FALSE),"")</f>
        <v>877.98834317982471</v>
      </c>
      <c r="X48" s="67">
        <f t="shared" si="3"/>
        <v>283.9484358840831</v>
      </c>
    </row>
    <row r="49" spans="2:24" x14ac:dyDescent="0.25">
      <c r="B49" s="31">
        <f t="shared" si="4"/>
        <v>94</v>
      </c>
      <c r="C49" s="65" t="str">
        <f>IFERROR(VLOOKUP($B49,'Fixed Mortgage Amort. Schedule'!$B$11:$I$371, 6, FALSE), "0.00")</f>
        <v>0.00</v>
      </c>
      <c r="D49" s="43">
        <v>34</v>
      </c>
      <c r="E49" s="65" t="str">
        <f>IFERROR(VLOOKUP($D49,'Refinance Fixed Amort. Schedule'!$B$11:$I$371, 6, FALSE),"0.00")</f>
        <v>0.00</v>
      </c>
      <c r="F49" s="59">
        <f t="shared" si="0"/>
        <v>0</v>
      </c>
      <c r="H49" s="31">
        <f t="shared" si="5"/>
        <v>94</v>
      </c>
      <c r="I49" s="65" t="str">
        <f>IFERROR(VLOOKUP($H49,'Fixed Mortgage Amort. Schedule'!$B$11:$I$371, 6, FALSE),"0.00")</f>
        <v>0.00</v>
      </c>
      <c r="J49" s="43">
        <v>34</v>
      </c>
      <c r="K49" s="65">
        <f>IFERROR(VLOOKUP($J49,'ARM Refinance Amort.'!$B$11:$I$371, 7, FALSE),"")</f>
        <v>878.90720020383299</v>
      </c>
      <c r="L49" s="59">
        <f t="shared" si="1"/>
        <v>-878.90720020383299</v>
      </c>
      <c r="N49" s="31">
        <f t="shared" si="6"/>
        <v>94</v>
      </c>
      <c r="O49" s="65">
        <f>IFERROR(VLOOKUP($N49,'ARM Mortgage Amort. Schedule'!$B$10:$I$371, 7, FALSE),"0.00")</f>
        <v>1163.8621168223287</v>
      </c>
      <c r="P49" s="43">
        <v>34</v>
      </c>
      <c r="Q49" s="65" t="str">
        <f>IFERROR(VLOOKUP($P49,'Refinance Fixed Amort. Schedule'!$B$11:$I$371, 6, FALSE),"")</f>
        <v/>
      </c>
      <c r="R49" s="67" t="str">
        <f t="shared" si="2"/>
        <v/>
      </c>
      <c r="T49" s="31">
        <f t="shared" si="7"/>
        <v>94</v>
      </c>
      <c r="U49" s="65">
        <f>IFERROR(VLOOKUP($T49,'ARM Mortgage Amort. Schedule'!$B$10:$I$371, 7, FALSE),"0.00")</f>
        <v>1163.8621168223287</v>
      </c>
      <c r="V49" s="77">
        <v>34</v>
      </c>
      <c r="W49" s="65">
        <f>IFERROR(VLOOKUP($V49,'ARM Refinance Amort.'!$B$11:$I$371, 7, FALSE),"")</f>
        <v>878.90720020383299</v>
      </c>
      <c r="X49" s="67">
        <f t="shared" si="3"/>
        <v>284.95491661849576</v>
      </c>
    </row>
    <row r="50" spans="2:24" x14ac:dyDescent="0.25">
      <c r="B50" s="31">
        <f t="shared" si="4"/>
        <v>95</v>
      </c>
      <c r="C50" s="65" t="str">
        <f>IFERROR(VLOOKUP($B50,'Fixed Mortgage Amort. Schedule'!$B$11:$I$371, 6, FALSE), "0.00")</f>
        <v>0.00</v>
      </c>
      <c r="D50" s="43">
        <v>35</v>
      </c>
      <c r="E50" s="65" t="str">
        <f>IFERROR(VLOOKUP($D50,'Refinance Fixed Amort. Schedule'!$B$11:$I$371, 6, FALSE),"0.00")</f>
        <v>0.00</v>
      </c>
      <c r="F50" s="59">
        <f t="shared" si="0"/>
        <v>0</v>
      </c>
      <c r="H50" s="31">
        <f t="shared" si="5"/>
        <v>95</v>
      </c>
      <c r="I50" s="65" t="str">
        <f>IFERROR(VLOOKUP($H50,'Fixed Mortgage Amort. Schedule'!$B$11:$I$371, 6, FALSE),"0.00")</f>
        <v>0.00</v>
      </c>
      <c r="J50" s="43">
        <v>35</v>
      </c>
      <c r="K50" s="65">
        <f>IFERROR(VLOOKUP($J50,'ARM Refinance Amort.'!$B$11:$I$371, 7, FALSE),"")</f>
        <v>879.83448008389473</v>
      </c>
      <c r="L50" s="59">
        <f t="shared" si="1"/>
        <v>-879.83448008389473</v>
      </c>
      <c r="N50" s="31">
        <f t="shared" si="6"/>
        <v>95</v>
      </c>
      <c r="O50" s="65">
        <f>IFERROR(VLOOKUP($N50,'ARM Mortgage Amort. Schedule'!$B$10:$I$371, 7, FALSE),"0.00")</f>
        <v>1165.8051035102017</v>
      </c>
      <c r="P50" s="43">
        <v>35</v>
      </c>
      <c r="Q50" s="65" t="str">
        <f>IFERROR(VLOOKUP($P50,'Refinance Fixed Amort. Schedule'!$B$11:$I$371, 6, FALSE),"")</f>
        <v/>
      </c>
      <c r="R50" s="67" t="str">
        <f t="shared" si="2"/>
        <v/>
      </c>
      <c r="T50" s="31">
        <f t="shared" si="7"/>
        <v>95</v>
      </c>
      <c r="U50" s="65">
        <f>IFERROR(VLOOKUP($T50,'ARM Mortgage Amort. Schedule'!$B$10:$I$371, 7, FALSE),"0.00")</f>
        <v>1165.8051035102017</v>
      </c>
      <c r="V50" s="77">
        <v>35</v>
      </c>
      <c r="W50" s="65">
        <f>IFERROR(VLOOKUP($V50,'ARM Refinance Amort.'!$B$11:$I$371, 7, FALSE),"")</f>
        <v>879.83448008389473</v>
      </c>
      <c r="X50" s="67">
        <f t="shared" si="3"/>
        <v>285.97062342630693</v>
      </c>
    </row>
    <row r="51" spans="2:24" x14ac:dyDescent="0.25">
      <c r="B51" s="31">
        <f t="shared" si="4"/>
        <v>96</v>
      </c>
      <c r="C51" s="65" t="str">
        <f>IFERROR(VLOOKUP($B51,'Fixed Mortgage Amort. Schedule'!$B$11:$I$371, 6, FALSE), "0.00")</f>
        <v>0.00</v>
      </c>
      <c r="D51" s="43">
        <v>36</v>
      </c>
      <c r="E51" s="65" t="str">
        <f>IFERROR(VLOOKUP($D51,'Refinance Fixed Amort. Schedule'!$B$11:$I$371, 6, FALSE),"0.00")</f>
        <v>0.00</v>
      </c>
      <c r="F51" s="59">
        <f t="shared" si="0"/>
        <v>0</v>
      </c>
      <c r="H51" s="31">
        <f t="shared" si="5"/>
        <v>96</v>
      </c>
      <c r="I51" s="65" t="str">
        <f>IFERROR(VLOOKUP($H51,'Fixed Mortgage Amort. Schedule'!$B$11:$I$371, 6, FALSE),"0.00")</f>
        <v>0.00</v>
      </c>
      <c r="J51" s="43">
        <v>36</v>
      </c>
      <c r="K51" s="65">
        <f>IFERROR(VLOOKUP($J51,'ARM Refinance Amort.'!$B$11:$I$371, 7, FALSE),"")</f>
        <v>880.77026002952368</v>
      </c>
      <c r="L51" s="59">
        <f t="shared" si="1"/>
        <v>-880.77026002952368</v>
      </c>
      <c r="N51" s="31">
        <f t="shared" si="6"/>
        <v>96</v>
      </c>
      <c r="O51" s="65">
        <f>IFERROR(VLOOKUP($N51,'ARM Mortgage Amort. Schedule'!$B$10:$I$371, 7, FALSE),"0.00")</f>
        <v>1167.7659009093804</v>
      </c>
      <c r="P51" s="43">
        <v>36</v>
      </c>
      <c r="Q51" s="65" t="str">
        <f>IFERROR(VLOOKUP($P51,'Refinance Fixed Amort. Schedule'!$B$11:$I$371, 6, FALSE),"")</f>
        <v/>
      </c>
      <c r="R51" s="67" t="str">
        <f t="shared" si="2"/>
        <v/>
      </c>
      <c r="T51" s="31">
        <f t="shared" si="7"/>
        <v>96</v>
      </c>
      <c r="U51" s="65">
        <f>IFERROR(VLOOKUP($T51,'ARM Mortgage Amort. Schedule'!$B$10:$I$371, 7, FALSE),"0.00")</f>
        <v>1167.7659009093804</v>
      </c>
      <c r="V51" s="77">
        <v>36</v>
      </c>
      <c r="W51" s="65">
        <f>IFERROR(VLOOKUP($V51,'ARM Refinance Amort.'!$B$11:$I$371, 7, FALSE),"")</f>
        <v>880.77026002952368</v>
      </c>
      <c r="X51" s="67">
        <f t="shared" si="3"/>
        <v>286.99564087985675</v>
      </c>
    </row>
    <row r="52" spans="2:24" x14ac:dyDescent="0.25">
      <c r="B52" s="31">
        <f t="shared" si="4"/>
        <v>97</v>
      </c>
      <c r="C52" s="65" t="str">
        <f>IFERROR(VLOOKUP($B52,'Fixed Mortgage Amort. Schedule'!$B$11:$I$371, 6, FALSE), "0.00")</f>
        <v>0.00</v>
      </c>
      <c r="D52" s="43">
        <v>37</v>
      </c>
      <c r="E52" s="65" t="str">
        <f>IFERROR(VLOOKUP($D52,'Refinance Fixed Amort. Schedule'!$B$11:$I$371, 6, FALSE),"0.00")</f>
        <v>0.00</v>
      </c>
      <c r="F52" s="59">
        <f t="shared" si="0"/>
        <v>0</v>
      </c>
      <c r="H52" s="31">
        <f t="shared" si="5"/>
        <v>97</v>
      </c>
      <c r="I52" s="65" t="str">
        <f>IFERROR(VLOOKUP($H52,'Fixed Mortgage Amort. Schedule'!$B$11:$I$371, 6, FALSE),"0.00")</f>
        <v>0.00</v>
      </c>
      <c r="J52" s="43">
        <v>37</v>
      </c>
      <c r="K52" s="65">
        <f>IFERROR(VLOOKUP($J52,'ARM Refinance Amort.'!$B$11:$I$371, 7, FALSE),"")</f>
        <v>881.71461795798757</v>
      </c>
      <c r="L52" s="59">
        <f t="shared" si="1"/>
        <v>-881.71461795798757</v>
      </c>
      <c r="N52" s="31">
        <f t="shared" si="6"/>
        <v>97</v>
      </c>
      <c r="O52" s="65">
        <f>IFERROR(VLOOKUP($N52,'ARM Mortgage Amort. Schedule'!$B$10:$I$371, 7, FALSE),"0.00")</f>
        <v>1169.744672284718</v>
      </c>
      <c r="P52" s="43">
        <v>37</v>
      </c>
      <c r="Q52" s="65" t="str">
        <f>IFERROR(VLOOKUP($P52,'Refinance Fixed Amort. Schedule'!$B$11:$I$371, 6, FALSE),"")</f>
        <v/>
      </c>
      <c r="R52" s="67" t="str">
        <f t="shared" si="2"/>
        <v/>
      </c>
      <c r="T52" s="31">
        <f t="shared" si="7"/>
        <v>97</v>
      </c>
      <c r="U52" s="65">
        <f>IFERROR(VLOOKUP($T52,'ARM Mortgage Amort. Schedule'!$B$10:$I$371, 7, FALSE),"0.00")</f>
        <v>1169.744672284718</v>
      </c>
      <c r="V52" s="77">
        <v>37</v>
      </c>
      <c r="W52" s="65">
        <f>IFERROR(VLOOKUP($V52,'ARM Refinance Amort.'!$B$11:$I$371, 7, FALSE),"")</f>
        <v>881.71461795798757</v>
      </c>
      <c r="X52" s="67">
        <f t="shared" si="3"/>
        <v>288.03005432673046</v>
      </c>
    </row>
    <row r="53" spans="2:24" x14ac:dyDescent="0.25">
      <c r="B53" s="31">
        <f t="shared" si="4"/>
        <v>98</v>
      </c>
      <c r="C53" s="65" t="str">
        <f>IFERROR(VLOOKUP($B53,'Fixed Mortgage Amort. Schedule'!$B$11:$I$371, 6, FALSE), "0.00")</f>
        <v>0.00</v>
      </c>
      <c r="D53" s="43">
        <v>38</v>
      </c>
      <c r="E53" s="65" t="str">
        <f>IFERROR(VLOOKUP($D53,'Refinance Fixed Amort. Schedule'!$B$11:$I$371, 6, FALSE),"0.00")</f>
        <v>0.00</v>
      </c>
      <c r="F53" s="59">
        <f t="shared" si="0"/>
        <v>0</v>
      </c>
      <c r="H53" s="31">
        <f t="shared" si="5"/>
        <v>98</v>
      </c>
      <c r="I53" s="65" t="str">
        <f>IFERROR(VLOOKUP($H53,'Fixed Mortgage Amort. Schedule'!$B$11:$I$371, 6, FALSE),"0.00")</f>
        <v>0.00</v>
      </c>
      <c r="J53" s="43">
        <v>38</v>
      </c>
      <c r="K53" s="65">
        <f>IFERROR(VLOOKUP($J53,'ARM Refinance Amort.'!$B$11:$I$371, 7, FALSE),"")</f>
        <v>882.66763250079566</v>
      </c>
      <c r="L53" s="59">
        <f t="shared" si="1"/>
        <v>-882.66763250079566</v>
      </c>
      <c r="N53" s="31">
        <f t="shared" si="6"/>
        <v>98</v>
      </c>
      <c r="O53" s="65">
        <f>IFERROR(VLOOKUP($N53,'ARM Mortgage Amort. Schedule'!$B$10:$I$371, 7, FALSE),"0.00")</f>
        <v>1171.741582397663</v>
      </c>
      <c r="P53" s="43">
        <v>38</v>
      </c>
      <c r="Q53" s="65" t="str">
        <f>IFERROR(VLOOKUP($P53,'Refinance Fixed Amort. Schedule'!$B$11:$I$371, 6, FALSE),"")</f>
        <v/>
      </c>
      <c r="R53" s="67" t="str">
        <f t="shared" si="2"/>
        <v/>
      </c>
      <c r="T53" s="31">
        <f t="shared" si="7"/>
        <v>98</v>
      </c>
      <c r="U53" s="65">
        <f>IFERROR(VLOOKUP($T53,'ARM Mortgage Amort. Schedule'!$B$10:$I$371, 7, FALSE),"0.00")</f>
        <v>1171.741582397663</v>
      </c>
      <c r="V53" s="77">
        <v>38</v>
      </c>
      <c r="W53" s="65">
        <f>IFERROR(VLOOKUP($V53,'ARM Refinance Amort.'!$B$11:$I$371, 7, FALSE),"")</f>
        <v>882.66763250079566</v>
      </c>
      <c r="X53" s="67">
        <f t="shared" si="3"/>
        <v>289.07394989686736</v>
      </c>
    </row>
    <row r="54" spans="2:24" x14ac:dyDescent="0.25">
      <c r="B54" s="31">
        <f t="shared" si="4"/>
        <v>99</v>
      </c>
      <c r="C54" s="65" t="str">
        <f>IFERROR(VLOOKUP($B54,'Fixed Mortgage Amort. Schedule'!$B$11:$I$371, 6, FALSE), "0.00")</f>
        <v>0.00</v>
      </c>
      <c r="D54" s="43">
        <v>39</v>
      </c>
      <c r="E54" s="65" t="str">
        <f>IFERROR(VLOOKUP($D54,'Refinance Fixed Amort. Schedule'!$B$11:$I$371, 6, FALSE),"0.00")</f>
        <v>0.00</v>
      </c>
      <c r="F54" s="59">
        <f t="shared" si="0"/>
        <v>0</v>
      </c>
      <c r="H54" s="31">
        <f t="shared" si="5"/>
        <v>99</v>
      </c>
      <c r="I54" s="65" t="str">
        <f>IFERROR(VLOOKUP($H54,'Fixed Mortgage Amort. Schedule'!$B$11:$I$371, 6, FALSE),"0.00")</f>
        <v>0.00</v>
      </c>
      <c r="J54" s="43">
        <v>39</v>
      </c>
      <c r="K54" s="65">
        <f>IFERROR(VLOOKUP($J54,'ARM Refinance Amort.'!$B$11:$I$371, 7, FALSE),"")</f>
        <v>883.62938301024622</v>
      </c>
      <c r="L54" s="59">
        <f t="shared" si="1"/>
        <v>-883.62938301024622</v>
      </c>
      <c r="N54" s="31">
        <f t="shared" si="6"/>
        <v>99</v>
      </c>
      <c r="O54" s="65">
        <f>IFERROR(VLOOKUP($N54,'ARM Mortgage Amort. Schedule'!$B$10:$I$371, 7, FALSE),"0.00")</f>
        <v>1173.7567975199765</v>
      </c>
      <c r="P54" s="43">
        <v>39</v>
      </c>
      <c r="Q54" s="65" t="str">
        <f>IFERROR(VLOOKUP($P54,'Refinance Fixed Amort. Schedule'!$B$11:$I$371, 6, FALSE),"")</f>
        <v/>
      </c>
      <c r="R54" s="67" t="str">
        <f t="shared" si="2"/>
        <v/>
      </c>
      <c r="T54" s="31">
        <f t="shared" si="7"/>
        <v>99</v>
      </c>
      <c r="U54" s="65">
        <f>IFERROR(VLOOKUP($T54,'ARM Mortgage Amort. Schedule'!$B$10:$I$371, 7, FALSE),"0.00")</f>
        <v>1173.7567975199765</v>
      </c>
      <c r="V54" s="77">
        <v>39</v>
      </c>
      <c r="W54" s="65">
        <f>IFERROR(VLOOKUP($V54,'ARM Refinance Amort.'!$B$11:$I$371, 7, FALSE),"")</f>
        <v>883.62938301024622</v>
      </c>
      <c r="X54" s="67">
        <f t="shared" si="3"/>
        <v>290.12741450973033</v>
      </c>
    </row>
    <row r="55" spans="2:24" x14ac:dyDescent="0.25">
      <c r="B55" s="31">
        <f t="shared" si="4"/>
        <v>100</v>
      </c>
      <c r="C55" s="65" t="str">
        <f>IFERROR(VLOOKUP($B55,'Fixed Mortgage Amort. Schedule'!$B$11:$I$371, 6, FALSE), "0.00")</f>
        <v>0.00</v>
      </c>
      <c r="D55" s="43">
        <v>40</v>
      </c>
      <c r="E55" s="65" t="str">
        <f>IFERROR(VLOOKUP($D55,'Refinance Fixed Amort. Schedule'!$B$11:$I$371, 6, FALSE),"0.00")</f>
        <v>0.00</v>
      </c>
      <c r="F55" s="59">
        <f t="shared" si="0"/>
        <v>0</v>
      </c>
      <c r="H55" s="31">
        <f t="shared" si="5"/>
        <v>100</v>
      </c>
      <c r="I55" s="65" t="str">
        <f>IFERROR(VLOOKUP($H55,'Fixed Mortgage Amort. Schedule'!$B$11:$I$371, 6, FALSE),"0.00")</f>
        <v>0.00</v>
      </c>
      <c r="J55" s="43">
        <v>40</v>
      </c>
      <c r="K55" s="65">
        <f>IFERROR(VLOOKUP($J55,'ARM Refinance Amort.'!$B$11:$I$371, 7, FALSE),"")</f>
        <v>884.59994956603339</v>
      </c>
      <c r="L55" s="59">
        <f t="shared" si="1"/>
        <v>-884.59994956603339</v>
      </c>
      <c r="N55" s="31">
        <f t="shared" si="6"/>
        <v>100</v>
      </c>
      <c r="O55" s="65">
        <f>IFERROR(VLOOKUP($N55,'ARM Mortgage Amort. Schedule'!$B$10:$I$371, 7, FALSE),"0.00")</f>
        <v>1175.790485447578</v>
      </c>
      <c r="P55" s="43">
        <v>40</v>
      </c>
      <c r="Q55" s="65" t="str">
        <f>IFERROR(VLOOKUP($P55,'Refinance Fixed Amort. Schedule'!$B$11:$I$371, 6, FALSE),"")</f>
        <v/>
      </c>
      <c r="R55" s="67" t="str">
        <f t="shared" si="2"/>
        <v/>
      </c>
      <c r="T55" s="31">
        <f t="shared" si="7"/>
        <v>100</v>
      </c>
      <c r="U55" s="65">
        <f>IFERROR(VLOOKUP($T55,'ARM Mortgage Amort. Schedule'!$B$10:$I$371, 7, FALSE),"0.00")</f>
        <v>1175.790485447578</v>
      </c>
      <c r="V55" s="77">
        <v>40</v>
      </c>
      <c r="W55" s="65">
        <f>IFERROR(VLOOKUP($V55,'ARM Refinance Amort.'!$B$11:$I$371, 7, FALSE),"")</f>
        <v>884.59994956603339</v>
      </c>
      <c r="X55" s="67">
        <f t="shared" si="3"/>
        <v>291.19053588154463</v>
      </c>
    </row>
    <row r="56" spans="2:24" x14ac:dyDescent="0.25">
      <c r="B56" s="31">
        <f t="shared" si="4"/>
        <v>101</v>
      </c>
      <c r="C56" s="65" t="str">
        <f>IFERROR(VLOOKUP($B56,'Fixed Mortgage Amort. Schedule'!$B$11:$I$371, 6, FALSE), "0.00")</f>
        <v>0.00</v>
      </c>
      <c r="D56" s="43">
        <v>41</v>
      </c>
      <c r="E56" s="65" t="str">
        <f>IFERROR(VLOOKUP($D56,'Refinance Fixed Amort. Schedule'!$B$11:$I$371, 6, FALSE),"0.00")</f>
        <v>0.00</v>
      </c>
      <c r="F56" s="59">
        <f t="shared" si="0"/>
        <v>0</v>
      </c>
      <c r="H56" s="31">
        <f t="shared" si="5"/>
        <v>101</v>
      </c>
      <c r="I56" s="65" t="str">
        <f>IFERROR(VLOOKUP($H56,'Fixed Mortgage Amort. Schedule'!$B$11:$I$371, 6, FALSE),"0.00")</f>
        <v>0.00</v>
      </c>
      <c r="J56" s="43">
        <v>41</v>
      </c>
      <c r="K56" s="65">
        <f>IFERROR(VLOOKUP($J56,'ARM Refinance Amort.'!$B$11:$I$371, 7, FALSE),"")</f>
        <v>885.5794129819152</v>
      </c>
      <c r="L56" s="59">
        <f t="shared" si="1"/>
        <v>-885.5794129819152</v>
      </c>
      <c r="N56" s="31">
        <f t="shared" si="6"/>
        <v>101</v>
      </c>
      <c r="O56" s="65">
        <f>IFERROR(VLOOKUP($N56,'ARM Mortgage Amort. Schedule'!$B$10:$I$371, 7, FALSE),"0.00")</f>
        <v>1177.8428155145159</v>
      </c>
      <c r="P56" s="43">
        <v>41</v>
      </c>
      <c r="Q56" s="65" t="str">
        <f>IFERROR(VLOOKUP($P56,'Refinance Fixed Amort. Schedule'!$B$11:$I$371, 6, FALSE),"")</f>
        <v/>
      </c>
      <c r="R56" s="67" t="str">
        <f t="shared" si="2"/>
        <v/>
      </c>
      <c r="T56" s="31">
        <f t="shared" si="7"/>
        <v>101</v>
      </c>
      <c r="U56" s="65">
        <f>IFERROR(VLOOKUP($T56,'ARM Mortgage Amort. Schedule'!$B$10:$I$371, 7, FALSE),"0.00")</f>
        <v>1177.8428155145159</v>
      </c>
      <c r="V56" s="77">
        <v>41</v>
      </c>
      <c r="W56" s="65">
        <f>IFERROR(VLOOKUP($V56,'ARM Refinance Amort.'!$B$11:$I$371, 7, FALSE),"")</f>
        <v>885.5794129819152</v>
      </c>
      <c r="X56" s="67">
        <f t="shared" si="3"/>
        <v>292.26340253260071</v>
      </c>
    </row>
    <row r="57" spans="2:24" x14ac:dyDescent="0.25">
      <c r="B57" s="31">
        <f t="shared" si="4"/>
        <v>102</v>
      </c>
      <c r="C57" s="65" t="str">
        <f>IFERROR(VLOOKUP($B57,'Fixed Mortgage Amort. Schedule'!$B$11:$I$371, 6, FALSE), "0.00")</f>
        <v>0.00</v>
      </c>
      <c r="D57" s="43">
        <v>42</v>
      </c>
      <c r="E57" s="65" t="str">
        <f>IFERROR(VLOOKUP($D57,'Refinance Fixed Amort. Schedule'!$B$11:$I$371, 6, FALSE),"0.00")</f>
        <v>0.00</v>
      </c>
      <c r="F57" s="59">
        <f t="shared" si="0"/>
        <v>0</v>
      </c>
      <c r="H57" s="31">
        <f t="shared" si="5"/>
        <v>102</v>
      </c>
      <c r="I57" s="65" t="str">
        <f>IFERROR(VLOOKUP($H57,'Fixed Mortgage Amort. Schedule'!$B$11:$I$371, 6, FALSE),"0.00")</f>
        <v>0.00</v>
      </c>
      <c r="J57" s="43">
        <v>42</v>
      </c>
      <c r="K57" s="65">
        <f>IFERROR(VLOOKUP($J57,'ARM Refinance Amort.'!$B$11:$I$371, 7, FALSE),"")</f>
        <v>886.56785481244276</v>
      </c>
      <c r="L57" s="59">
        <f t="shared" si="1"/>
        <v>-886.56785481244276</v>
      </c>
      <c r="N57" s="31">
        <f t="shared" si="6"/>
        <v>102</v>
      </c>
      <c r="O57" s="65">
        <f>IFERROR(VLOOKUP($N57,'ARM Mortgage Amort. Schedule'!$B$10:$I$371, 7, FALSE),"0.00")</f>
        <v>1179.9139586070673</v>
      </c>
      <c r="P57" s="43">
        <v>42</v>
      </c>
      <c r="Q57" s="65" t="str">
        <f>IFERROR(VLOOKUP($P57,'Refinance Fixed Amort. Schedule'!$B$11:$I$371, 6, FALSE),"")</f>
        <v/>
      </c>
      <c r="R57" s="67" t="str">
        <f t="shared" si="2"/>
        <v/>
      </c>
      <c r="T57" s="31">
        <f t="shared" si="7"/>
        <v>102</v>
      </c>
      <c r="U57" s="65">
        <f>IFERROR(VLOOKUP($T57,'ARM Mortgage Amort. Schedule'!$B$10:$I$371, 7, FALSE),"0.00")</f>
        <v>1179.9139586070673</v>
      </c>
      <c r="V57" s="77">
        <v>42</v>
      </c>
      <c r="W57" s="65">
        <f>IFERROR(VLOOKUP($V57,'ARM Refinance Amort.'!$B$11:$I$371, 7, FALSE),"")</f>
        <v>886.56785481244276</v>
      </c>
      <c r="X57" s="67">
        <f t="shared" si="3"/>
        <v>293.34610379462458</v>
      </c>
    </row>
    <row r="58" spans="2:24" x14ac:dyDescent="0.25">
      <c r="B58" s="31">
        <f t="shared" si="4"/>
        <v>103</v>
      </c>
      <c r="C58" s="65" t="str">
        <f>IFERROR(VLOOKUP($B58,'Fixed Mortgage Amort. Schedule'!$B$11:$I$371, 6, FALSE), "0.00")</f>
        <v>0.00</v>
      </c>
      <c r="D58" s="43">
        <v>43</v>
      </c>
      <c r="E58" s="65" t="str">
        <f>IFERROR(VLOOKUP($D58,'Refinance Fixed Amort. Schedule'!$B$11:$I$371, 6, FALSE),"0.00")</f>
        <v>0.00</v>
      </c>
      <c r="F58" s="59">
        <f t="shared" si="0"/>
        <v>0</v>
      </c>
      <c r="H58" s="31">
        <f t="shared" si="5"/>
        <v>103</v>
      </c>
      <c r="I58" s="65" t="str">
        <f>IFERROR(VLOOKUP($H58,'Fixed Mortgage Amort. Schedule'!$B$11:$I$371, 6, FALSE),"0.00")</f>
        <v>0.00</v>
      </c>
      <c r="J58" s="43">
        <v>43</v>
      </c>
      <c r="K58" s="65">
        <f>IFERROR(VLOOKUP($J58,'ARM Refinance Amort.'!$B$11:$I$371, 7, FALSE),"")</f>
        <v>887.56535735975001</v>
      </c>
      <c r="L58" s="59">
        <f t="shared" si="1"/>
        <v>-887.56535735975001</v>
      </c>
      <c r="N58" s="31">
        <f t="shared" si="6"/>
        <v>103</v>
      </c>
      <c r="O58" s="65">
        <f>IFERROR(VLOOKUP($N58,'ARM Mortgage Amort. Schedule'!$B$10:$I$371, 7, FALSE),"0.00")</f>
        <v>1182.004087177967</v>
      </c>
      <c r="P58" s="43">
        <v>43</v>
      </c>
      <c r="Q58" s="65" t="str">
        <f>IFERROR(VLOOKUP($P58,'Refinance Fixed Amort. Schedule'!$B$11:$I$371, 6, FALSE),"")</f>
        <v/>
      </c>
      <c r="R58" s="67" t="str">
        <f t="shared" si="2"/>
        <v/>
      </c>
      <c r="T58" s="31">
        <f t="shared" si="7"/>
        <v>103</v>
      </c>
      <c r="U58" s="65">
        <f>IFERROR(VLOOKUP($T58,'ARM Mortgage Amort. Schedule'!$B$10:$I$371, 7, FALSE),"0.00")</f>
        <v>1182.004087177967</v>
      </c>
      <c r="V58" s="77">
        <v>43</v>
      </c>
      <c r="W58" s="65">
        <f>IFERROR(VLOOKUP($V58,'ARM Refinance Amort.'!$B$11:$I$371, 7, FALSE),"")</f>
        <v>887.56535735975001</v>
      </c>
      <c r="X58" s="67">
        <f t="shared" si="3"/>
        <v>294.43872981821698</v>
      </c>
    </row>
    <row r="59" spans="2:24" x14ac:dyDescent="0.25">
      <c r="B59" s="31">
        <f t="shared" si="4"/>
        <v>104</v>
      </c>
      <c r="C59" s="65" t="str">
        <f>IFERROR(VLOOKUP($B59,'Fixed Mortgage Amort. Schedule'!$B$11:$I$371, 6, FALSE), "0.00")</f>
        <v>0.00</v>
      </c>
      <c r="D59" s="43">
        <v>44</v>
      </c>
      <c r="E59" s="65" t="str">
        <f>IFERROR(VLOOKUP($D59,'Refinance Fixed Amort. Schedule'!$B$11:$I$371, 6, FALSE),"0.00")</f>
        <v>0.00</v>
      </c>
      <c r="F59" s="59">
        <f t="shared" si="0"/>
        <v>0</v>
      </c>
      <c r="H59" s="31">
        <f t="shared" si="5"/>
        <v>104</v>
      </c>
      <c r="I59" s="65" t="str">
        <f>IFERROR(VLOOKUP($H59,'Fixed Mortgage Amort. Schedule'!$B$11:$I$371, 6, FALSE),"0.00")</f>
        <v>0.00</v>
      </c>
      <c r="J59" s="43">
        <v>44</v>
      </c>
      <c r="K59" s="65">
        <f>IFERROR(VLOOKUP($J59,'ARM Refinance Amort.'!$B$11:$I$371, 7, FALSE),"")</f>
        <v>888.57200368040765</v>
      </c>
      <c r="L59" s="59">
        <f t="shared" si="1"/>
        <v>-888.57200368040765</v>
      </c>
      <c r="N59" s="31">
        <f t="shared" si="6"/>
        <v>104</v>
      </c>
      <c r="O59" s="65">
        <f>IFERROR(VLOOKUP($N59,'ARM Mortgage Amort. Schedule'!$B$10:$I$371, 7, FALSE),"0.00")</f>
        <v>1184.1133752607668</v>
      </c>
      <c r="P59" s="43">
        <v>44</v>
      </c>
      <c r="Q59" s="65" t="str">
        <f>IFERROR(VLOOKUP($P59,'Refinance Fixed Amort. Schedule'!$B$11:$I$371, 6, FALSE),"")</f>
        <v/>
      </c>
      <c r="R59" s="67" t="str">
        <f t="shared" si="2"/>
        <v/>
      </c>
      <c r="T59" s="31">
        <f t="shared" si="7"/>
        <v>104</v>
      </c>
      <c r="U59" s="65">
        <f>IFERROR(VLOOKUP($T59,'ARM Mortgage Amort. Schedule'!$B$10:$I$371, 7, FALSE),"0.00")</f>
        <v>1184.1133752607668</v>
      </c>
      <c r="V59" s="77">
        <v>44</v>
      </c>
      <c r="W59" s="65">
        <f>IFERROR(VLOOKUP($V59,'ARM Refinance Amort.'!$B$11:$I$371, 7, FALSE),"")</f>
        <v>888.57200368040765</v>
      </c>
      <c r="X59" s="67">
        <f t="shared" si="3"/>
        <v>295.54137158035917</v>
      </c>
    </row>
    <row r="60" spans="2:24" x14ac:dyDescent="0.25">
      <c r="B60" s="31">
        <f t="shared" si="4"/>
        <v>105</v>
      </c>
      <c r="C60" s="65" t="str">
        <f>IFERROR(VLOOKUP($B60,'Fixed Mortgage Amort. Schedule'!$B$11:$I$371, 6, FALSE), "0.00")</f>
        <v>0.00</v>
      </c>
      <c r="D60" s="43">
        <v>45</v>
      </c>
      <c r="E60" s="65" t="str">
        <f>IFERROR(VLOOKUP($D60,'Refinance Fixed Amort. Schedule'!$B$11:$I$371, 6, FALSE),"0.00")</f>
        <v>0.00</v>
      </c>
      <c r="F60" s="59">
        <f t="shared" si="0"/>
        <v>0</v>
      </c>
      <c r="H60" s="31">
        <f t="shared" si="5"/>
        <v>105</v>
      </c>
      <c r="I60" s="65" t="str">
        <f>IFERROR(VLOOKUP($H60,'Fixed Mortgage Amort. Schedule'!$B$11:$I$371, 6, FALSE),"0.00")</f>
        <v>0.00</v>
      </c>
      <c r="J60" s="43">
        <v>45</v>
      </c>
      <c r="K60" s="65">
        <f>IFERROR(VLOOKUP($J60,'ARM Refinance Amort.'!$B$11:$I$371, 7, FALSE),"")</f>
        <v>889.58787759233792</v>
      </c>
      <c r="L60" s="59">
        <f t="shared" si="1"/>
        <v>-889.58787759233792</v>
      </c>
      <c r="N60" s="31">
        <f t="shared" si="6"/>
        <v>105</v>
      </c>
      <c r="O60" s="65">
        <f>IFERROR(VLOOKUP($N60,'ARM Mortgage Amort. Schedule'!$B$10:$I$371, 7, FALSE),"0.00")</f>
        <v>1186.2419984843254</v>
      </c>
      <c r="P60" s="43">
        <v>45</v>
      </c>
      <c r="Q60" s="65" t="str">
        <f>IFERROR(VLOOKUP($P60,'Refinance Fixed Amort. Schedule'!$B$11:$I$371, 6, FALSE),"")</f>
        <v/>
      </c>
      <c r="R60" s="67" t="str">
        <f t="shared" si="2"/>
        <v/>
      </c>
      <c r="T60" s="31">
        <f t="shared" si="7"/>
        <v>105</v>
      </c>
      <c r="U60" s="65">
        <f>IFERROR(VLOOKUP($T60,'ARM Mortgage Amort. Schedule'!$B$10:$I$371, 7, FALSE),"0.00")</f>
        <v>1186.2419984843254</v>
      </c>
      <c r="V60" s="77">
        <v>45</v>
      </c>
      <c r="W60" s="65">
        <f>IFERROR(VLOOKUP($V60,'ARM Refinance Amort.'!$B$11:$I$371, 7, FALSE),"")</f>
        <v>889.58787759233792</v>
      </c>
      <c r="X60" s="67">
        <f t="shared" si="3"/>
        <v>296.65412089198753</v>
      </c>
    </row>
    <row r="61" spans="2:24" x14ac:dyDescent="0.25">
      <c r="B61" s="31">
        <f t="shared" si="4"/>
        <v>106</v>
      </c>
      <c r="C61" s="65" t="str">
        <f>IFERROR(VLOOKUP($B61,'Fixed Mortgage Amort. Schedule'!$B$11:$I$371, 6, FALSE), "0.00")</f>
        <v>0.00</v>
      </c>
      <c r="D61" s="43">
        <v>46</v>
      </c>
      <c r="E61" s="65" t="str">
        <f>IFERROR(VLOOKUP($D61,'Refinance Fixed Amort. Schedule'!$B$11:$I$371, 6, FALSE),"0.00")</f>
        <v>0.00</v>
      </c>
      <c r="F61" s="59">
        <f t="shared" si="0"/>
        <v>0</v>
      </c>
      <c r="H61" s="31">
        <f t="shared" si="5"/>
        <v>106</v>
      </c>
      <c r="I61" s="65" t="str">
        <f>IFERROR(VLOOKUP($H61,'Fixed Mortgage Amort. Schedule'!$B$11:$I$371, 6, FALSE),"0.00")</f>
        <v>0.00</v>
      </c>
      <c r="J61" s="43">
        <v>46</v>
      </c>
      <c r="K61" s="65">
        <f>IFERROR(VLOOKUP($J61,'ARM Refinance Amort.'!$B$11:$I$371, 7, FALSE),"")</f>
        <v>890.6130636817943</v>
      </c>
      <c r="L61" s="59">
        <f t="shared" si="1"/>
        <v>-890.6130636817943</v>
      </c>
      <c r="N61" s="31">
        <f t="shared" si="6"/>
        <v>106</v>
      </c>
      <c r="O61" s="65">
        <f>IFERROR(VLOOKUP($N61,'ARM Mortgage Amort. Schedule'!$B$10:$I$371, 7, FALSE),"0.00")</f>
        <v>1188.3901340874336</v>
      </c>
      <c r="P61" s="43">
        <v>46</v>
      </c>
      <c r="Q61" s="65" t="str">
        <f>IFERROR(VLOOKUP($P61,'Refinance Fixed Amort. Schedule'!$B$11:$I$371, 6, FALSE),"")</f>
        <v/>
      </c>
      <c r="R61" s="67" t="str">
        <f t="shared" si="2"/>
        <v/>
      </c>
      <c r="T61" s="31">
        <f t="shared" si="7"/>
        <v>106</v>
      </c>
      <c r="U61" s="65">
        <f>IFERROR(VLOOKUP($T61,'ARM Mortgage Amort. Schedule'!$B$10:$I$371, 7, FALSE),"0.00")</f>
        <v>1188.3901340874336</v>
      </c>
      <c r="V61" s="77">
        <v>46</v>
      </c>
      <c r="W61" s="65">
        <f>IFERROR(VLOOKUP($V61,'ARM Refinance Amort.'!$B$11:$I$371, 7, FALSE),"")</f>
        <v>890.6130636817943</v>
      </c>
      <c r="X61" s="67">
        <f t="shared" si="3"/>
        <v>297.77707040563928</v>
      </c>
    </row>
    <row r="62" spans="2:24" x14ac:dyDescent="0.25">
      <c r="B62" s="31">
        <f t="shared" si="4"/>
        <v>107</v>
      </c>
      <c r="C62" s="65" t="str">
        <f>IFERROR(VLOOKUP($B62,'Fixed Mortgage Amort. Schedule'!$B$11:$I$371, 6, FALSE), "0.00")</f>
        <v>0.00</v>
      </c>
      <c r="D62" s="43">
        <v>47</v>
      </c>
      <c r="E62" s="65" t="str">
        <f>IFERROR(VLOOKUP($D62,'Refinance Fixed Amort. Schedule'!$B$11:$I$371, 6, FALSE),"0.00")</f>
        <v>0.00</v>
      </c>
      <c r="F62" s="59">
        <f t="shared" si="0"/>
        <v>0</v>
      </c>
      <c r="H62" s="31">
        <f t="shared" si="5"/>
        <v>107</v>
      </c>
      <c r="I62" s="65" t="str">
        <f>IFERROR(VLOOKUP($H62,'Fixed Mortgage Amort. Schedule'!$B$11:$I$371, 6, FALSE),"0.00")</f>
        <v>0.00</v>
      </c>
      <c r="J62" s="43">
        <v>47</v>
      </c>
      <c r="K62" s="65">
        <f>IFERROR(VLOOKUP($J62,'ARM Refinance Amort.'!$B$11:$I$371, 7, FALSE),"")</f>
        <v>891.64764731040395</v>
      </c>
      <c r="L62" s="59">
        <f t="shared" si="1"/>
        <v>-891.64764731040395</v>
      </c>
      <c r="N62" s="31">
        <f t="shared" si="6"/>
        <v>107</v>
      </c>
      <c r="O62" s="65">
        <f>IFERROR(VLOOKUP($N62,'ARM Mortgage Amort. Schedule'!$B$10:$I$371, 7, FALSE),"0.00")</f>
        <v>1190.55796093357</v>
      </c>
      <c r="P62" s="43">
        <v>47</v>
      </c>
      <c r="Q62" s="65" t="str">
        <f>IFERROR(VLOOKUP($P62,'Refinance Fixed Amort. Schedule'!$B$11:$I$371, 6, FALSE),"")</f>
        <v/>
      </c>
      <c r="R62" s="67" t="str">
        <f t="shared" si="2"/>
        <v/>
      </c>
      <c r="T62" s="31">
        <f t="shared" si="7"/>
        <v>107</v>
      </c>
      <c r="U62" s="65">
        <f>IFERROR(VLOOKUP($T62,'ARM Mortgage Amort. Schedule'!$B$10:$I$371, 7, FALSE),"0.00")</f>
        <v>1190.55796093357</v>
      </c>
      <c r="V62" s="77">
        <v>47</v>
      </c>
      <c r="W62" s="65">
        <f>IFERROR(VLOOKUP($V62,'ARM Refinance Amort.'!$B$11:$I$371, 7, FALSE),"")</f>
        <v>891.64764731040395</v>
      </c>
      <c r="X62" s="67">
        <f t="shared" si="3"/>
        <v>298.91031362316608</v>
      </c>
    </row>
    <row r="63" spans="2:24" x14ac:dyDescent="0.25">
      <c r="B63" s="31">
        <f t="shared" si="4"/>
        <v>108</v>
      </c>
      <c r="C63" s="65" t="str">
        <f>IFERROR(VLOOKUP($B63,'Fixed Mortgage Amort. Schedule'!$B$11:$I$371, 6, FALSE), "0.00")</f>
        <v>0.00</v>
      </c>
      <c r="D63" s="43">
        <v>48</v>
      </c>
      <c r="E63" s="65" t="str">
        <f>IFERROR(VLOOKUP($D63,'Refinance Fixed Amort. Schedule'!$B$11:$I$371, 6, FALSE),"0.00")</f>
        <v>0.00</v>
      </c>
      <c r="F63" s="59">
        <f t="shared" si="0"/>
        <v>0</v>
      </c>
      <c r="H63" s="31">
        <f t="shared" si="5"/>
        <v>108</v>
      </c>
      <c r="I63" s="65" t="str">
        <f>IFERROR(VLOOKUP($H63,'Fixed Mortgage Amort. Schedule'!$B$11:$I$371, 6, FALSE),"0.00")</f>
        <v>0.00</v>
      </c>
      <c r="J63" s="43">
        <v>48</v>
      </c>
      <c r="K63" s="65">
        <f>IFERROR(VLOOKUP($J63,'ARM Refinance Amort.'!$B$11:$I$371, 7, FALSE),"")</f>
        <v>892.69171462227598</v>
      </c>
      <c r="L63" s="59">
        <f t="shared" si="1"/>
        <v>-892.69171462227598</v>
      </c>
      <c r="N63" s="31">
        <f t="shared" si="6"/>
        <v>108</v>
      </c>
      <c r="O63" s="65">
        <f>IFERROR(VLOOKUP($N63,'ARM Mortgage Amort. Schedule'!$B$10:$I$371, 7, FALSE),"0.00")</f>
        <v>1192.7456595257961</v>
      </c>
      <c r="P63" s="43">
        <v>48</v>
      </c>
      <c r="Q63" s="65" t="str">
        <f>IFERROR(VLOOKUP($P63,'Refinance Fixed Amort. Schedule'!$B$11:$I$371, 6, FALSE),"")</f>
        <v/>
      </c>
      <c r="R63" s="67" t="str">
        <f t="shared" si="2"/>
        <v/>
      </c>
      <c r="T63" s="31">
        <f t="shared" si="7"/>
        <v>108</v>
      </c>
      <c r="U63" s="65">
        <f>IFERROR(VLOOKUP($T63,'ARM Mortgage Amort. Schedule'!$B$10:$I$371, 7, FALSE),"0.00")</f>
        <v>1192.7456595257961</v>
      </c>
      <c r="V63" s="77">
        <v>48</v>
      </c>
      <c r="W63" s="65">
        <f>IFERROR(VLOOKUP($V63,'ARM Refinance Amort.'!$B$11:$I$371, 7, FALSE),"")</f>
        <v>892.69171462227598</v>
      </c>
      <c r="X63" s="67">
        <f t="shared" si="3"/>
        <v>300.05394490352012</v>
      </c>
    </row>
    <row r="64" spans="2:24" x14ac:dyDescent="0.25">
      <c r="B64" s="31">
        <f t="shared" si="4"/>
        <v>109</v>
      </c>
      <c r="C64" s="65" t="str">
        <f>IFERROR(VLOOKUP($B64,'Fixed Mortgage Amort. Schedule'!$B$11:$I$371, 6, FALSE), "0.00")</f>
        <v>0.00</v>
      </c>
      <c r="D64" s="43">
        <v>49</v>
      </c>
      <c r="E64" s="65" t="str">
        <f>IFERROR(VLOOKUP($D64,'Refinance Fixed Amort. Schedule'!$B$11:$I$371, 6, FALSE),"0.00")</f>
        <v>0.00</v>
      </c>
      <c r="F64" s="59">
        <f t="shared" si="0"/>
        <v>0</v>
      </c>
      <c r="H64" s="31">
        <f t="shared" si="5"/>
        <v>109</v>
      </c>
      <c r="I64" s="65" t="str">
        <f>IFERROR(VLOOKUP($H64,'Fixed Mortgage Amort. Schedule'!$B$11:$I$371, 6, FALSE),"0.00")</f>
        <v>0.00</v>
      </c>
      <c r="J64" s="43">
        <v>49</v>
      </c>
      <c r="K64" s="65">
        <f>IFERROR(VLOOKUP($J64,'ARM Refinance Amort.'!$B$11:$I$371, 7, FALSE),"")</f>
        <v>893.74535255117337</v>
      </c>
      <c r="L64" s="59">
        <f t="shared" si="1"/>
        <v>-893.74535255117337</v>
      </c>
      <c r="N64" s="31">
        <f t="shared" si="6"/>
        <v>109</v>
      </c>
      <c r="O64" s="65">
        <f>IFERROR(VLOOKUP($N64,'ARM Mortgage Amort. Schedule'!$B$10:$I$371, 7, FALSE),"0.00")</f>
        <v>1194.9534120217843</v>
      </c>
      <c r="P64" s="43">
        <v>49</v>
      </c>
      <c r="Q64" s="65" t="str">
        <f>IFERROR(VLOOKUP($P64,'Refinance Fixed Amort. Schedule'!$B$11:$I$371, 6, FALSE),"")</f>
        <v/>
      </c>
      <c r="R64" s="67" t="str">
        <f t="shared" si="2"/>
        <v/>
      </c>
      <c r="T64" s="31">
        <f t="shared" si="7"/>
        <v>109</v>
      </c>
      <c r="U64" s="65">
        <f>IFERROR(VLOOKUP($T64,'ARM Mortgage Amort. Schedule'!$B$10:$I$371, 7, FALSE),"0.00")</f>
        <v>1194.9534120217843</v>
      </c>
      <c r="V64" s="77">
        <v>49</v>
      </c>
      <c r="W64" s="65">
        <f>IFERROR(VLOOKUP($V64,'ARM Refinance Amort.'!$B$11:$I$371, 7, FALSE),"")</f>
        <v>893.74535255117337</v>
      </c>
      <c r="X64" s="67">
        <f t="shared" si="3"/>
        <v>301.20805947061092</v>
      </c>
    </row>
    <row r="65" spans="2:24" x14ac:dyDescent="0.25">
      <c r="B65" s="31">
        <f t="shared" si="4"/>
        <v>110</v>
      </c>
      <c r="C65" s="65" t="str">
        <f>IFERROR(VLOOKUP($B65,'Fixed Mortgage Amort. Schedule'!$B$11:$I$371, 6, FALSE), "0.00")</f>
        <v>0.00</v>
      </c>
      <c r="D65" s="43">
        <v>50</v>
      </c>
      <c r="E65" s="65" t="str">
        <f>IFERROR(VLOOKUP($D65,'Refinance Fixed Amort. Schedule'!$B$11:$I$371, 6, FALSE),"0.00")</f>
        <v>0.00</v>
      </c>
      <c r="F65" s="59">
        <f t="shared" si="0"/>
        <v>0</v>
      </c>
      <c r="H65" s="31">
        <f t="shared" si="5"/>
        <v>110</v>
      </c>
      <c r="I65" s="65" t="str">
        <f>IFERROR(VLOOKUP($H65,'Fixed Mortgage Amort. Schedule'!$B$11:$I$371, 6, FALSE),"0.00")</f>
        <v>0.00</v>
      </c>
      <c r="J65" s="43">
        <v>50</v>
      </c>
      <c r="K65" s="65">
        <f>IFERROR(VLOOKUP($J65,'ARM Refinance Amort.'!$B$11:$I$371, 7, FALSE),"")</f>
        <v>894.80864882775234</v>
      </c>
      <c r="L65" s="59">
        <f t="shared" si="1"/>
        <v>-894.80864882775234</v>
      </c>
      <c r="N65" s="31">
        <f t="shared" si="6"/>
        <v>110</v>
      </c>
      <c r="O65" s="65">
        <f>IFERROR(VLOOKUP($N65,'ARM Mortgage Amort. Schedule'!$B$10:$I$371, 7, FALSE),"0.00")</f>
        <v>1197.1814022489857</v>
      </c>
      <c r="P65" s="43">
        <v>50</v>
      </c>
      <c r="Q65" s="65" t="str">
        <f>IFERROR(VLOOKUP($P65,'Refinance Fixed Amort. Schedule'!$B$11:$I$371, 6, FALSE),"")</f>
        <v/>
      </c>
      <c r="R65" s="67" t="str">
        <f t="shared" si="2"/>
        <v/>
      </c>
      <c r="T65" s="31">
        <f t="shared" si="7"/>
        <v>110</v>
      </c>
      <c r="U65" s="65">
        <f>IFERROR(VLOOKUP($T65,'ARM Mortgage Amort. Schedule'!$B$10:$I$371, 7, FALSE),"0.00")</f>
        <v>1197.1814022489857</v>
      </c>
      <c r="V65" s="77">
        <v>50</v>
      </c>
      <c r="W65" s="65">
        <f>IFERROR(VLOOKUP($V65,'ARM Refinance Amort.'!$B$11:$I$371, 7, FALSE),"")</f>
        <v>894.80864882775234</v>
      </c>
      <c r="X65" s="67">
        <f t="shared" si="3"/>
        <v>302.37275342123337</v>
      </c>
    </row>
    <row r="66" spans="2:24" x14ac:dyDescent="0.25">
      <c r="B66" s="31">
        <f t="shared" si="4"/>
        <v>111</v>
      </c>
      <c r="C66" s="65" t="str">
        <f>IFERROR(VLOOKUP($B66,'Fixed Mortgage Amort. Schedule'!$B$11:$I$371, 6, FALSE), "0.00")</f>
        <v>0.00</v>
      </c>
      <c r="D66" s="43">
        <v>51</v>
      </c>
      <c r="E66" s="65" t="str">
        <f>IFERROR(VLOOKUP($D66,'Refinance Fixed Amort. Schedule'!$B$11:$I$371, 6, FALSE),"0.00")</f>
        <v>0.00</v>
      </c>
      <c r="F66" s="59">
        <f t="shared" si="0"/>
        <v>0</v>
      </c>
      <c r="H66" s="31">
        <f t="shared" si="5"/>
        <v>111</v>
      </c>
      <c r="I66" s="65" t="str">
        <f>IFERROR(VLOOKUP($H66,'Fixed Mortgage Amort. Schedule'!$B$11:$I$371, 6, FALSE),"0.00")</f>
        <v>0.00</v>
      </c>
      <c r="J66" s="43">
        <v>51</v>
      </c>
      <c r="K66" s="65">
        <f>IFERROR(VLOOKUP($J66,'ARM Refinance Amort.'!$B$11:$I$371, 7, FALSE),"")</f>
        <v>895.88169198686671</v>
      </c>
      <c r="L66" s="59">
        <f t="shared" si="1"/>
        <v>-895.88169198686671</v>
      </c>
      <c r="N66" s="31">
        <f t="shared" si="6"/>
        <v>111</v>
      </c>
      <c r="O66" s="65">
        <f>IFERROR(VLOOKUP($N66,'ARM Mortgage Amort. Schedule'!$B$10:$I$371, 7, FALSE),"0.00")</f>
        <v>1199.4298157199364</v>
      </c>
      <c r="P66" s="43">
        <v>51</v>
      </c>
      <c r="Q66" s="65" t="str">
        <f>IFERROR(VLOOKUP($P66,'Refinance Fixed Amort. Schedule'!$B$11:$I$371, 6, FALSE),"")</f>
        <v/>
      </c>
      <c r="R66" s="67" t="str">
        <f t="shared" si="2"/>
        <v/>
      </c>
      <c r="T66" s="31">
        <f t="shared" si="7"/>
        <v>111</v>
      </c>
      <c r="U66" s="65">
        <f>IFERROR(VLOOKUP($T66,'ARM Mortgage Amort. Schedule'!$B$10:$I$371, 7, FALSE),"0.00")</f>
        <v>1199.4298157199364</v>
      </c>
      <c r="V66" s="77">
        <v>51</v>
      </c>
      <c r="W66" s="65">
        <f>IFERROR(VLOOKUP($V66,'ARM Refinance Amort.'!$B$11:$I$371, 7, FALSE),"")</f>
        <v>895.88169198686671</v>
      </c>
      <c r="X66" s="67">
        <f t="shared" si="3"/>
        <v>303.5481237330697</v>
      </c>
    </row>
    <row r="67" spans="2:24" x14ac:dyDescent="0.25">
      <c r="B67" s="31">
        <f t="shared" si="4"/>
        <v>112</v>
      </c>
      <c r="C67" s="65" t="str">
        <f>IFERROR(VLOOKUP($B67,'Fixed Mortgage Amort. Schedule'!$B$11:$I$371, 6, FALSE), "0.00")</f>
        <v>0.00</v>
      </c>
      <c r="D67" s="43">
        <v>52</v>
      </c>
      <c r="E67" s="65" t="str">
        <f>IFERROR(VLOOKUP($D67,'Refinance Fixed Amort. Schedule'!$B$11:$I$371, 6, FALSE),"0.00")</f>
        <v>0.00</v>
      </c>
      <c r="F67" s="59">
        <f t="shared" si="0"/>
        <v>0</v>
      </c>
      <c r="H67" s="31">
        <f t="shared" si="5"/>
        <v>112</v>
      </c>
      <c r="I67" s="65" t="str">
        <f>IFERROR(VLOOKUP($H67,'Fixed Mortgage Amort. Schedule'!$B$11:$I$371, 6, FALSE),"0.00")</f>
        <v>0.00</v>
      </c>
      <c r="J67" s="43">
        <v>52</v>
      </c>
      <c r="K67" s="65">
        <f>IFERROR(VLOOKUP($J67,'ARM Refinance Amort.'!$B$11:$I$371, 7, FALSE),"")</f>
        <v>896.96457137493962</v>
      </c>
      <c r="L67" s="59">
        <f t="shared" si="1"/>
        <v>-896.96457137493962</v>
      </c>
      <c r="N67" s="31">
        <f t="shared" si="6"/>
        <v>112</v>
      </c>
      <c r="O67" s="65">
        <f>IFERROR(VLOOKUP($N67,'ARM Mortgage Amort. Schedule'!$B$10:$I$371, 7, FALSE),"0.00")</f>
        <v>1201.6988396477041</v>
      </c>
      <c r="P67" s="43">
        <v>52</v>
      </c>
      <c r="Q67" s="65" t="str">
        <f>IFERROR(VLOOKUP($P67,'Refinance Fixed Amort. Schedule'!$B$11:$I$371, 6, FALSE),"")</f>
        <v/>
      </c>
      <c r="R67" s="67" t="str">
        <f t="shared" si="2"/>
        <v/>
      </c>
      <c r="T67" s="31">
        <f t="shared" si="7"/>
        <v>112</v>
      </c>
      <c r="U67" s="65">
        <f>IFERROR(VLOOKUP($T67,'ARM Mortgage Amort. Schedule'!$B$10:$I$371, 7, FALSE),"0.00")</f>
        <v>1201.6988396477041</v>
      </c>
      <c r="V67" s="77">
        <v>52</v>
      </c>
      <c r="W67" s="65">
        <f>IFERROR(VLOOKUP($V67,'ARM Refinance Amort.'!$B$11:$I$371, 7, FALSE),"")</f>
        <v>896.96457137493962</v>
      </c>
      <c r="X67" s="67">
        <f t="shared" si="3"/>
        <v>304.73426827276444</v>
      </c>
    </row>
    <row r="68" spans="2:24" x14ac:dyDescent="0.25">
      <c r="B68" s="31">
        <f t="shared" si="4"/>
        <v>113</v>
      </c>
      <c r="C68" s="65" t="str">
        <f>IFERROR(VLOOKUP($B68,'Fixed Mortgage Amort. Schedule'!$B$11:$I$371, 6, FALSE), "0.00")</f>
        <v>0.00</v>
      </c>
      <c r="D68" s="43">
        <v>53</v>
      </c>
      <c r="E68" s="65" t="str">
        <f>IFERROR(VLOOKUP($D68,'Refinance Fixed Amort. Schedule'!$B$11:$I$371, 6, FALSE),"0.00")</f>
        <v>0.00</v>
      </c>
      <c r="F68" s="59">
        <f t="shared" si="0"/>
        <v>0</v>
      </c>
      <c r="H68" s="31">
        <f t="shared" si="5"/>
        <v>113</v>
      </c>
      <c r="I68" s="65" t="str">
        <f>IFERROR(VLOOKUP($H68,'Fixed Mortgage Amort. Schedule'!$B$11:$I$371, 6, FALSE),"0.00")</f>
        <v>0.00</v>
      </c>
      <c r="J68" s="43">
        <v>53</v>
      </c>
      <c r="K68" s="65">
        <f>IFERROR(VLOOKUP($J68,'ARM Refinance Amort.'!$B$11:$I$371, 7, FALSE),"")</f>
        <v>898.05737715740304</v>
      </c>
      <c r="L68" s="59">
        <f t="shared" si="1"/>
        <v>-898.05737715740304</v>
      </c>
      <c r="N68" s="31">
        <f t="shared" si="6"/>
        <v>113</v>
      </c>
      <c r="O68" s="65">
        <f>IFERROR(VLOOKUP($N68,'ARM Mortgage Amort. Schedule'!$B$10:$I$371, 7, FALSE),"0.00")</f>
        <v>1203.9886629614766</v>
      </c>
      <c r="P68" s="43">
        <v>53</v>
      </c>
      <c r="Q68" s="65" t="str">
        <f>IFERROR(VLOOKUP($P68,'Refinance Fixed Amort. Schedule'!$B$11:$I$371, 6, FALSE),"")</f>
        <v/>
      </c>
      <c r="R68" s="67" t="str">
        <f t="shared" si="2"/>
        <v/>
      </c>
      <c r="T68" s="31">
        <f t="shared" si="7"/>
        <v>113</v>
      </c>
      <c r="U68" s="65">
        <f>IFERROR(VLOOKUP($T68,'ARM Mortgage Amort. Schedule'!$B$10:$I$371, 7, FALSE),"0.00")</f>
        <v>1203.9886629614766</v>
      </c>
      <c r="V68" s="77">
        <v>53</v>
      </c>
      <c r="W68" s="65">
        <f>IFERROR(VLOOKUP($V68,'ARM Refinance Amort.'!$B$11:$I$371, 7, FALSE),"")</f>
        <v>898.05737715740304</v>
      </c>
      <c r="X68" s="67">
        <f t="shared" si="3"/>
        <v>305.93128580407358</v>
      </c>
    </row>
    <row r="69" spans="2:24" x14ac:dyDescent="0.25">
      <c r="B69" s="31">
        <f t="shared" si="4"/>
        <v>114</v>
      </c>
      <c r="C69" s="65" t="str">
        <f>IFERROR(VLOOKUP($B69,'Fixed Mortgage Amort. Schedule'!$B$11:$I$371, 6, FALSE), "0.00")</f>
        <v>0.00</v>
      </c>
      <c r="D69" s="43">
        <v>54</v>
      </c>
      <c r="E69" s="65" t="str">
        <f>IFERROR(VLOOKUP($D69,'Refinance Fixed Amort. Schedule'!$B$11:$I$371, 6, FALSE),"0.00")</f>
        <v>0.00</v>
      </c>
      <c r="F69" s="59">
        <f t="shared" si="0"/>
        <v>0</v>
      </c>
      <c r="H69" s="31">
        <f t="shared" si="5"/>
        <v>114</v>
      </c>
      <c r="I69" s="65" t="str">
        <f>IFERROR(VLOOKUP($H69,'Fixed Mortgage Amort. Schedule'!$B$11:$I$371, 6, FALSE),"0.00")</f>
        <v>0.00</v>
      </c>
      <c r="J69" s="43">
        <v>54</v>
      </c>
      <c r="K69" s="65">
        <f>IFERROR(VLOOKUP($J69,'ARM Refinance Amort.'!$B$11:$I$371, 7, FALSE),"")</f>
        <v>899.16020032620588</v>
      </c>
      <c r="L69" s="59">
        <f t="shared" si="1"/>
        <v>-899.16020032620588</v>
      </c>
      <c r="N69" s="31">
        <f t="shared" si="6"/>
        <v>114</v>
      </c>
      <c r="O69" s="65">
        <f>IFERROR(VLOOKUP($N69,'ARM Mortgage Amort. Schedule'!$B$10:$I$371, 7, FALSE),"0.00")</f>
        <v>1206.2994763222919</v>
      </c>
      <c r="P69" s="43">
        <v>54</v>
      </c>
      <c r="Q69" s="65" t="str">
        <f>IFERROR(VLOOKUP($P69,'Refinance Fixed Amort. Schedule'!$B$11:$I$371, 6, FALSE),"")</f>
        <v/>
      </c>
      <c r="R69" s="67" t="str">
        <f t="shared" si="2"/>
        <v/>
      </c>
      <c r="T69" s="31">
        <f t="shared" si="7"/>
        <v>114</v>
      </c>
      <c r="U69" s="65">
        <f>IFERROR(VLOOKUP($T69,'ARM Mortgage Amort. Schedule'!$B$10:$I$371, 7, FALSE),"0.00")</f>
        <v>1206.2994763222919</v>
      </c>
      <c r="V69" s="77">
        <v>54</v>
      </c>
      <c r="W69" s="65">
        <f>IFERROR(VLOOKUP($V69,'ARM Refinance Amort.'!$B$11:$I$371, 7, FALSE),"")</f>
        <v>899.16020032620588</v>
      </c>
      <c r="X69" s="67">
        <f t="shared" si="3"/>
        <v>307.13927599608598</v>
      </c>
    </row>
    <row r="70" spans="2:24" x14ac:dyDescent="0.25">
      <c r="B70" s="31">
        <f t="shared" si="4"/>
        <v>115</v>
      </c>
      <c r="C70" s="65" t="str">
        <f>IFERROR(VLOOKUP($B70,'Fixed Mortgage Amort. Schedule'!$B$11:$I$371, 6, FALSE), "0.00")</f>
        <v>0.00</v>
      </c>
      <c r="D70" s="43">
        <v>55</v>
      </c>
      <c r="E70" s="65" t="str">
        <f>IFERROR(VLOOKUP($D70,'Refinance Fixed Amort. Schedule'!$B$11:$I$371, 6, FALSE),"0.00")</f>
        <v>0.00</v>
      </c>
      <c r="F70" s="59">
        <f t="shared" si="0"/>
        <v>0</v>
      </c>
      <c r="H70" s="31">
        <f t="shared" si="5"/>
        <v>115</v>
      </c>
      <c r="I70" s="65" t="str">
        <f>IFERROR(VLOOKUP($H70,'Fixed Mortgage Amort. Schedule'!$B$11:$I$371, 6, FALSE),"0.00")</f>
        <v>0.00</v>
      </c>
      <c r="J70" s="43">
        <v>55</v>
      </c>
      <c r="K70" s="65">
        <f>IFERROR(VLOOKUP($J70,'ARM Refinance Amort.'!$B$11:$I$371, 7, FALSE),"")</f>
        <v>900.27313270738932</v>
      </c>
      <c r="L70" s="59">
        <f t="shared" si="1"/>
        <v>-900.27313270738932</v>
      </c>
      <c r="N70" s="31">
        <f t="shared" si="6"/>
        <v>115</v>
      </c>
      <c r="O70" s="65">
        <f>IFERROR(VLOOKUP($N70,'ARM Mortgage Amort. Schedule'!$B$10:$I$371, 7, FALSE),"0.00")</f>
        <v>1208.6314721389144</v>
      </c>
      <c r="P70" s="43">
        <v>55</v>
      </c>
      <c r="Q70" s="65" t="str">
        <f>IFERROR(VLOOKUP($P70,'Refinance Fixed Amort. Schedule'!$B$11:$I$371, 6, FALSE),"")</f>
        <v/>
      </c>
      <c r="R70" s="67" t="str">
        <f t="shared" si="2"/>
        <v/>
      </c>
      <c r="T70" s="31">
        <f t="shared" si="7"/>
        <v>115</v>
      </c>
      <c r="U70" s="65">
        <f>IFERROR(VLOOKUP($T70,'ARM Mortgage Amort. Schedule'!$B$10:$I$371, 7, FALSE),"0.00")</f>
        <v>1208.6314721389144</v>
      </c>
      <c r="V70" s="77">
        <v>55</v>
      </c>
      <c r="W70" s="65">
        <f>IFERROR(VLOOKUP($V70,'ARM Refinance Amort.'!$B$11:$I$371, 7, FALSE),"")</f>
        <v>900.27313270738932</v>
      </c>
      <c r="X70" s="67">
        <f t="shared" si="3"/>
        <v>308.35833943152511</v>
      </c>
    </row>
    <row r="71" spans="2:24" x14ac:dyDescent="0.25">
      <c r="B71" s="31">
        <f t="shared" si="4"/>
        <v>116</v>
      </c>
      <c r="C71" s="65" t="str">
        <f>IFERROR(VLOOKUP($B71,'Fixed Mortgage Amort. Schedule'!$B$11:$I$371, 6, FALSE), "0.00")</f>
        <v>0.00</v>
      </c>
      <c r="D71" s="43">
        <v>56</v>
      </c>
      <c r="E71" s="65" t="str">
        <f>IFERROR(VLOOKUP($D71,'Refinance Fixed Amort. Schedule'!$B$11:$I$371, 6, FALSE),"0.00")</f>
        <v>0.00</v>
      </c>
      <c r="F71" s="59">
        <f t="shared" si="0"/>
        <v>0</v>
      </c>
      <c r="H71" s="31">
        <f t="shared" si="5"/>
        <v>116</v>
      </c>
      <c r="I71" s="65" t="str">
        <f>IFERROR(VLOOKUP($H71,'Fixed Mortgage Amort. Schedule'!$B$11:$I$371, 6, FALSE),"0.00")</f>
        <v>0.00</v>
      </c>
      <c r="J71" s="43">
        <v>56</v>
      </c>
      <c r="K71" s="65">
        <f>IFERROR(VLOOKUP($J71,'ARM Refinance Amort.'!$B$11:$I$371, 7, FALSE),"")</f>
        <v>901.39626696873358</v>
      </c>
      <c r="L71" s="59">
        <f t="shared" si="1"/>
        <v>-901.39626696873358</v>
      </c>
      <c r="N71" s="31">
        <f t="shared" si="6"/>
        <v>116</v>
      </c>
      <c r="O71" s="65">
        <f>IFERROR(VLOOKUP($N71,'ARM Mortgage Amort. Schedule'!$B$10:$I$371, 7, FALSE),"0.00")</f>
        <v>1210.9848445838561</v>
      </c>
      <c r="P71" s="43">
        <v>56</v>
      </c>
      <c r="Q71" s="65" t="str">
        <f>IFERROR(VLOOKUP($P71,'Refinance Fixed Amort. Schedule'!$B$11:$I$371, 6, FALSE),"")</f>
        <v/>
      </c>
      <c r="R71" s="67" t="str">
        <f t="shared" si="2"/>
        <v/>
      </c>
      <c r="T71" s="31">
        <f t="shared" si="7"/>
        <v>116</v>
      </c>
      <c r="U71" s="65">
        <f>IFERROR(VLOOKUP($T71,'ARM Mortgage Amort. Schedule'!$B$10:$I$371, 7, FALSE),"0.00")</f>
        <v>1210.9848445838561</v>
      </c>
      <c r="V71" s="77">
        <v>56</v>
      </c>
      <c r="W71" s="65">
        <f>IFERROR(VLOOKUP($V71,'ARM Refinance Amort.'!$B$11:$I$371, 7, FALSE),"")</f>
        <v>901.39626696873358</v>
      </c>
      <c r="X71" s="67">
        <f t="shared" si="3"/>
        <v>309.58857761512252</v>
      </c>
    </row>
    <row r="72" spans="2:24" x14ac:dyDescent="0.25">
      <c r="B72" s="31">
        <f t="shared" si="4"/>
        <v>117</v>
      </c>
      <c r="C72" s="65" t="str">
        <f>IFERROR(VLOOKUP($B72,'Fixed Mortgage Amort. Schedule'!$B$11:$I$371, 6, FALSE), "0.00")</f>
        <v>0.00</v>
      </c>
      <c r="D72" s="43">
        <v>57</v>
      </c>
      <c r="E72" s="65" t="str">
        <f>IFERROR(VLOOKUP($D72,'Refinance Fixed Amort. Schedule'!$B$11:$I$371, 6, FALSE),"0.00")</f>
        <v>0.00</v>
      </c>
      <c r="F72" s="59">
        <f t="shared" si="0"/>
        <v>0</v>
      </c>
      <c r="H72" s="31">
        <f t="shared" si="5"/>
        <v>117</v>
      </c>
      <c r="I72" s="65" t="str">
        <f>IFERROR(VLOOKUP($H72,'Fixed Mortgage Amort. Schedule'!$B$11:$I$371, 6, FALSE),"0.00")</f>
        <v>0.00</v>
      </c>
      <c r="J72" s="43">
        <v>57</v>
      </c>
      <c r="K72" s="65">
        <f>IFERROR(VLOOKUP($J72,'ARM Refinance Amort.'!$B$11:$I$371, 7, FALSE),"")</f>
        <v>902.52969662747364</v>
      </c>
      <c r="L72" s="59">
        <f t="shared" si="1"/>
        <v>-902.52969662747364</v>
      </c>
      <c r="N72" s="31">
        <f t="shared" si="6"/>
        <v>117</v>
      </c>
      <c r="O72" s="65">
        <f>IFERROR(VLOOKUP($N72,'ARM Mortgage Amort. Schedule'!$B$10:$I$371, 7, FALSE),"0.00")</f>
        <v>1213.3597896095432</v>
      </c>
      <c r="P72" s="43">
        <v>57</v>
      </c>
      <c r="Q72" s="65" t="str">
        <f>IFERROR(VLOOKUP($P72,'Refinance Fixed Amort. Schedule'!$B$11:$I$371, 6, FALSE),"")</f>
        <v/>
      </c>
      <c r="R72" s="67" t="str">
        <f t="shared" si="2"/>
        <v/>
      </c>
      <c r="T72" s="31">
        <f t="shared" si="7"/>
        <v>117</v>
      </c>
      <c r="U72" s="65">
        <f>IFERROR(VLOOKUP($T72,'ARM Mortgage Amort. Schedule'!$B$10:$I$371, 7, FALSE),"0.00")</f>
        <v>1213.3597896095432</v>
      </c>
      <c r="V72" s="77">
        <v>57</v>
      </c>
      <c r="W72" s="65">
        <f>IFERROR(VLOOKUP($V72,'ARM Refinance Amort.'!$B$11:$I$371, 7, FALSE),"")</f>
        <v>902.52969662747364</v>
      </c>
      <c r="X72" s="67">
        <f t="shared" si="3"/>
        <v>310.83009298206957</v>
      </c>
    </row>
    <row r="73" spans="2:24" x14ac:dyDescent="0.25">
      <c r="B73" s="31">
        <f t="shared" si="4"/>
        <v>118</v>
      </c>
      <c r="C73" s="65" t="str">
        <f>IFERROR(VLOOKUP($B73,'Fixed Mortgage Amort. Schedule'!$B$11:$I$371, 6, FALSE), "0.00")</f>
        <v>0.00</v>
      </c>
      <c r="D73" s="43">
        <v>58</v>
      </c>
      <c r="E73" s="65" t="str">
        <f>IFERROR(VLOOKUP($D73,'Refinance Fixed Amort. Schedule'!$B$11:$I$371, 6, FALSE),"0.00")</f>
        <v>0.00</v>
      </c>
      <c r="F73" s="59">
        <f t="shared" si="0"/>
        <v>0</v>
      </c>
      <c r="H73" s="31">
        <f t="shared" si="5"/>
        <v>118</v>
      </c>
      <c r="I73" s="65" t="str">
        <f>IFERROR(VLOOKUP($H73,'Fixed Mortgage Amort. Schedule'!$B$11:$I$371, 6, FALSE),"0.00")</f>
        <v>0.00</v>
      </c>
      <c r="J73" s="43">
        <v>58</v>
      </c>
      <c r="K73" s="65">
        <f>IFERROR(VLOOKUP($J73,'ARM Refinance Amort.'!$B$11:$I$371, 7, FALSE),"")</f>
        <v>903.67351605808528</v>
      </c>
      <c r="L73" s="59">
        <f t="shared" si="1"/>
        <v>-903.67351605808528</v>
      </c>
      <c r="N73" s="31">
        <f t="shared" si="6"/>
        <v>118</v>
      </c>
      <c r="O73" s="65">
        <f>IFERROR(VLOOKUP($N73,'ARM Mortgage Amort. Schedule'!$B$10:$I$371, 7, FALSE),"0.00")</f>
        <v>1215.7565049646323</v>
      </c>
      <c r="P73" s="43">
        <v>58</v>
      </c>
      <c r="Q73" s="65" t="str">
        <f>IFERROR(VLOOKUP($P73,'Refinance Fixed Amort. Schedule'!$B$11:$I$371, 6, FALSE),"")</f>
        <v/>
      </c>
      <c r="R73" s="67" t="str">
        <f t="shared" si="2"/>
        <v/>
      </c>
      <c r="T73" s="31">
        <f t="shared" si="7"/>
        <v>118</v>
      </c>
      <c r="U73" s="65">
        <f>IFERROR(VLOOKUP($T73,'ARM Mortgage Amort. Schedule'!$B$10:$I$371, 7, FALSE),"0.00")</f>
        <v>1215.7565049646323</v>
      </c>
      <c r="V73" s="77">
        <v>58</v>
      </c>
      <c r="W73" s="65">
        <f>IFERROR(VLOOKUP($V73,'ARM Refinance Amort.'!$B$11:$I$371, 7, FALSE),"")</f>
        <v>903.67351605808528</v>
      </c>
      <c r="X73" s="67">
        <f t="shared" si="3"/>
        <v>312.08298890654703</v>
      </c>
    </row>
    <row r="74" spans="2:24" x14ac:dyDescent="0.25">
      <c r="B74" s="31">
        <f t="shared" si="4"/>
        <v>119</v>
      </c>
      <c r="C74" s="65" t="str">
        <f>IFERROR(VLOOKUP($B74,'Fixed Mortgage Amort. Schedule'!$B$11:$I$371, 6, FALSE), "0.00")</f>
        <v>0.00</v>
      </c>
      <c r="D74" s="43">
        <v>59</v>
      </c>
      <c r="E74" s="65" t="str">
        <f>IFERROR(VLOOKUP($D74,'Refinance Fixed Amort. Schedule'!$B$11:$I$371, 6, FALSE),"0.00")</f>
        <v>0.00</v>
      </c>
      <c r="F74" s="59">
        <f t="shared" si="0"/>
        <v>0</v>
      </c>
      <c r="H74" s="31">
        <f t="shared" si="5"/>
        <v>119</v>
      </c>
      <c r="I74" s="65" t="str">
        <f>IFERROR(VLOOKUP($H74,'Fixed Mortgage Amort. Schedule'!$B$11:$I$371, 6, FALSE),"0.00")</f>
        <v>0.00</v>
      </c>
      <c r="J74" s="43">
        <v>59</v>
      </c>
      <c r="K74" s="65">
        <f>IFERROR(VLOOKUP($J74,'ARM Refinance Amort.'!$B$11:$I$371, 7, FALSE),"")</f>
        <v>904.8278205001443</v>
      </c>
      <c r="L74" s="59">
        <f t="shared" si="1"/>
        <v>-904.8278205001443</v>
      </c>
      <c r="N74" s="31">
        <f t="shared" si="6"/>
        <v>119</v>
      </c>
      <c r="O74" s="65">
        <f>IFERROR(VLOOKUP($N74,'ARM Mortgage Amort. Schedule'!$B$10:$I$371, 7, FALSE),"0.00")</f>
        <v>1218.1751902104766</v>
      </c>
      <c r="P74" s="43">
        <v>59</v>
      </c>
      <c r="Q74" s="65" t="str">
        <f>IFERROR(VLOOKUP($P74,'Refinance Fixed Amort. Schedule'!$B$11:$I$371, 6, FALSE),"")</f>
        <v/>
      </c>
      <c r="R74" s="67" t="str">
        <f t="shared" si="2"/>
        <v/>
      </c>
      <c r="T74" s="31">
        <f t="shared" si="7"/>
        <v>119</v>
      </c>
      <c r="U74" s="65">
        <f>IFERROR(VLOOKUP($T74,'ARM Mortgage Amort. Schedule'!$B$10:$I$371, 7, FALSE),"0.00")</f>
        <v>1218.1751902104766</v>
      </c>
      <c r="V74" s="77">
        <v>59</v>
      </c>
      <c r="W74" s="65">
        <f>IFERROR(VLOOKUP($V74,'ARM Refinance Amort.'!$B$11:$I$371, 7, FALSE),"")</f>
        <v>904.8278205001443</v>
      </c>
      <c r="X74" s="67">
        <f t="shared" si="3"/>
        <v>313.34736971033226</v>
      </c>
    </row>
    <row r="75" spans="2:24" x14ac:dyDescent="0.25">
      <c r="B75" s="31">
        <f t="shared" si="4"/>
        <v>120</v>
      </c>
      <c r="C75" s="65" t="str">
        <f>IFERROR(VLOOKUP($B75,'Fixed Mortgage Amort. Schedule'!$B$11:$I$371, 6, FALSE), "0.00")</f>
        <v>0.00</v>
      </c>
      <c r="D75" s="43">
        <v>60</v>
      </c>
      <c r="E75" s="65" t="str">
        <f>IFERROR(VLOOKUP($D75,'Refinance Fixed Amort. Schedule'!$B$11:$I$371, 6, FALSE),"0.00")</f>
        <v>0.00</v>
      </c>
      <c r="F75" s="59">
        <f t="shared" si="0"/>
        <v>0</v>
      </c>
      <c r="H75" s="31">
        <f t="shared" si="5"/>
        <v>120</v>
      </c>
      <c r="I75" s="65" t="str">
        <f>IFERROR(VLOOKUP($H75,'Fixed Mortgage Amort. Schedule'!$B$11:$I$371, 6, FALSE),"0.00")</f>
        <v>0.00</v>
      </c>
      <c r="J75" s="43">
        <v>60</v>
      </c>
      <c r="K75" s="65">
        <f>IFERROR(VLOOKUP($J75,'ARM Refinance Amort.'!$B$11:$I$371, 7, FALSE),"")</f>
        <v>905.99270606625555</v>
      </c>
      <c r="L75" s="59">
        <f t="shared" si="1"/>
        <v>-905.99270606625555</v>
      </c>
      <c r="N75" s="31">
        <f t="shared" si="6"/>
        <v>120</v>
      </c>
      <c r="O75" s="65">
        <f>IFERROR(VLOOKUP($N75,'ARM Mortgage Amort. Schedule'!$B$10:$I$371, 7, FALSE),"0.00")</f>
        <v>1220.6160467377408</v>
      </c>
      <c r="P75" s="43">
        <v>60</v>
      </c>
      <c r="Q75" s="65" t="str">
        <f>IFERROR(VLOOKUP($P75,'Refinance Fixed Amort. Schedule'!$B$11:$I$371, 6, FALSE),"")</f>
        <v/>
      </c>
      <c r="R75" s="67" t="str">
        <f t="shared" si="2"/>
        <v/>
      </c>
      <c r="T75" s="31">
        <f t="shared" si="7"/>
        <v>120</v>
      </c>
      <c r="U75" s="65">
        <f>IFERROR(VLOOKUP($T75,'ARM Mortgage Amort. Schedule'!$B$10:$I$371, 7, FALSE),"0.00")</f>
        <v>1220.6160467377408</v>
      </c>
      <c r="V75" s="77">
        <v>60</v>
      </c>
      <c r="W75" s="65">
        <f>IFERROR(VLOOKUP($V75,'ARM Refinance Amort.'!$B$11:$I$371, 7, FALSE),"")</f>
        <v>905.99270606625555</v>
      </c>
      <c r="X75" s="67">
        <f t="shared" si="3"/>
        <v>314.62334067148527</v>
      </c>
    </row>
    <row r="76" spans="2:24" x14ac:dyDescent="0.25">
      <c r="B76" s="31">
        <f t="shared" si="4"/>
        <v>121</v>
      </c>
      <c r="C76" s="65" t="str">
        <f>IFERROR(VLOOKUP($B76,'Fixed Mortgage Amort. Schedule'!$B$11:$I$371, 6, FALSE), "0.00")</f>
        <v>0.00</v>
      </c>
      <c r="D76" s="43">
        <v>61</v>
      </c>
      <c r="E76" s="65" t="str">
        <f>IFERROR(VLOOKUP($D76,'Refinance Fixed Amort. Schedule'!$B$11:$I$371, 6, FALSE),"0.00")</f>
        <v>0.00</v>
      </c>
      <c r="F76" s="59">
        <f t="shared" si="0"/>
        <v>0</v>
      </c>
      <c r="H76" s="31">
        <f t="shared" si="5"/>
        <v>121</v>
      </c>
      <c r="I76" s="65" t="str">
        <f>IFERROR(VLOOKUP($H76,'Fixed Mortgage Amort. Schedule'!$B$11:$I$371, 6, FALSE),"0.00")</f>
        <v>0.00</v>
      </c>
      <c r="J76" s="43">
        <v>61</v>
      </c>
      <c r="K76" s="65">
        <f>IFERROR(VLOOKUP($J76,'ARM Refinance Amort.'!$B$11:$I$371, 7, FALSE),"")</f>
        <v>907.16826975005608</v>
      </c>
      <c r="L76" s="59">
        <f t="shared" si="1"/>
        <v>-907.16826975005608</v>
      </c>
      <c r="N76" s="31">
        <f t="shared" si="6"/>
        <v>121</v>
      </c>
      <c r="O76" s="65">
        <f>IFERROR(VLOOKUP($N76,'ARM Mortgage Amort. Schedule'!$B$10:$I$371, 7, FALSE),"0.00")</f>
        <v>1223.0792777831718</v>
      </c>
      <c r="P76" s="43">
        <v>61</v>
      </c>
      <c r="Q76" s="65" t="str">
        <f>IFERROR(VLOOKUP($P76,'Refinance Fixed Amort. Schedule'!$B$11:$I$371, 6, FALSE),"")</f>
        <v/>
      </c>
      <c r="R76" s="67" t="str">
        <f t="shared" si="2"/>
        <v/>
      </c>
      <c r="T76" s="31">
        <f t="shared" si="7"/>
        <v>121</v>
      </c>
      <c r="U76" s="65">
        <f>IFERROR(VLOOKUP($T76,'ARM Mortgage Amort. Schedule'!$B$10:$I$371, 7, FALSE),"0.00")</f>
        <v>1223.0792777831718</v>
      </c>
      <c r="V76" s="77">
        <v>61</v>
      </c>
      <c r="W76" s="65">
        <f>IFERROR(VLOOKUP($V76,'ARM Refinance Amort.'!$B$11:$I$371, 7, FALSE),"")</f>
        <v>907.16826975005608</v>
      </c>
      <c r="X76" s="67">
        <f t="shared" si="3"/>
        <v>315.91100803311576</v>
      </c>
    </row>
    <row r="77" spans="2:24" x14ac:dyDescent="0.25">
      <c r="B77" s="31">
        <f t="shared" si="4"/>
        <v>122</v>
      </c>
      <c r="C77" s="65" t="str">
        <f>IFERROR(VLOOKUP($B77,'Fixed Mortgage Amort. Schedule'!$B$11:$I$371, 6, FALSE), "0.00")</f>
        <v>0.00</v>
      </c>
      <c r="D77" s="43">
        <v>62</v>
      </c>
      <c r="E77" s="65" t="str">
        <f>IFERROR(VLOOKUP($D77,'Refinance Fixed Amort. Schedule'!$B$11:$I$371, 6, FALSE),"0.00")</f>
        <v>0.00</v>
      </c>
      <c r="F77" s="59">
        <f t="shared" si="0"/>
        <v>0</v>
      </c>
      <c r="H77" s="31">
        <f t="shared" si="5"/>
        <v>122</v>
      </c>
      <c r="I77" s="65" t="str">
        <f>IFERROR(VLOOKUP($H77,'Fixed Mortgage Amort. Schedule'!$B$11:$I$371, 6, FALSE),"0.00")</f>
        <v>0.00</v>
      </c>
      <c r="J77" s="43">
        <v>62</v>
      </c>
      <c r="K77" s="65">
        <f>IFERROR(VLOOKUP($J77,'ARM Refinance Amort.'!$B$11:$I$371, 7, FALSE),"")</f>
        <v>908.35460943429155</v>
      </c>
      <c r="L77" s="59">
        <f t="shared" si="1"/>
        <v>-908.35460943429155</v>
      </c>
      <c r="N77" s="31">
        <f t="shared" si="6"/>
        <v>122</v>
      </c>
      <c r="O77" s="65">
        <f>IFERROR(VLOOKUP($N77,'ARM Mortgage Amort. Schedule'!$B$10:$I$371, 7, FALSE),"0.00")</f>
        <v>1225.5650884465194</v>
      </c>
      <c r="P77" s="43">
        <v>62</v>
      </c>
      <c r="Q77" s="65" t="str">
        <f>IFERROR(VLOOKUP($P77,'Refinance Fixed Amort. Schedule'!$B$11:$I$371, 6, FALSE),"")</f>
        <v/>
      </c>
      <c r="R77" s="67" t="str">
        <f t="shared" si="2"/>
        <v/>
      </c>
      <c r="T77" s="31">
        <f t="shared" si="7"/>
        <v>122</v>
      </c>
      <c r="U77" s="65">
        <f>IFERROR(VLOOKUP($T77,'ARM Mortgage Amort. Schedule'!$B$10:$I$371, 7, FALSE),"0.00")</f>
        <v>1225.5650884465194</v>
      </c>
      <c r="V77" s="77">
        <v>62</v>
      </c>
      <c r="W77" s="65">
        <f>IFERROR(VLOOKUP($V77,'ARM Refinance Amort.'!$B$11:$I$371, 7, FALSE),"")</f>
        <v>908.35460943429155</v>
      </c>
      <c r="X77" s="67">
        <f t="shared" si="3"/>
        <v>317.21047901222789</v>
      </c>
    </row>
    <row r="78" spans="2:24" x14ac:dyDescent="0.25">
      <c r="B78" s="31">
        <f t="shared" si="4"/>
        <v>123</v>
      </c>
      <c r="C78" s="65" t="str">
        <f>IFERROR(VLOOKUP($B78,'Fixed Mortgage Amort. Schedule'!$B$11:$I$371, 6, FALSE), "0.00")</f>
        <v>0.00</v>
      </c>
      <c r="D78" s="43">
        <v>63</v>
      </c>
      <c r="E78" s="65" t="str">
        <f>IFERROR(VLOOKUP($D78,'Refinance Fixed Amort. Schedule'!$B$11:$I$371, 6, FALSE),"0.00")</f>
        <v>0.00</v>
      </c>
      <c r="F78" s="59">
        <f t="shared" si="0"/>
        <v>0</v>
      </c>
      <c r="H78" s="31">
        <f t="shared" si="5"/>
        <v>123</v>
      </c>
      <c r="I78" s="65" t="str">
        <f>IFERROR(VLOOKUP($H78,'Fixed Mortgage Amort. Schedule'!$B$11:$I$371, 6, FALSE),"0.00")</f>
        <v>0.00</v>
      </c>
      <c r="J78" s="43">
        <v>63</v>
      </c>
      <c r="K78" s="65">
        <f>IFERROR(VLOOKUP($J78,'ARM Refinance Amort.'!$B$11:$I$371, 7, FALSE),"")</f>
        <v>909.55182389896572</v>
      </c>
      <c r="L78" s="59">
        <f t="shared" si="1"/>
        <v>-909.55182389896572</v>
      </c>
      <c r="N78" s="31">
        <f t="shared" si="6"/>
        <v>123</v>
      </c>
      <c r="O78" s="65">
        <f>IFERROR(VLOOKUP($N78,'ARM Mortgage Amort. Schedule'!$B$10:$I$371, 7, FALSE),"0.00")</f>
        <v>1228.073685707614</v>
      </c>
      <c r="P78" s="43">
        <v>63</v>
      </c>
      <c r="Q78" s="65" t="str">
        <f>IFERROR(VLOOKUP($P78,'Refinance Fixed Amort. Schedule'!$B$11:$I$371, 6, FALSE),"")</f>
        <v/>
      </c>
      <c r="R78" s="67" t="str">
        <f t="shared" si="2"/>
        <v/>
      </c>
      <c r="T78" s="31">
        <f t="shared" si="7"/>
        <v>123</v>
      </c>
      <c r="U78" s="65">
        <f>IFERROR(VLOOKUP($T78,'ARM Mortgage Amort. Schedule'!$B$10:$I$371, 7, FALSE),"0.00")</f>
        <v>1228.073685707614</v>
      </c>
      <c r="V78" s="77">
        <v>63</v>
      </c>
      <c r="W78" s="65">
        <f>IFERROR(VLOOKUP($V78,'ARM Refinance Amort.'!$B$11:$I$371, 7, FALSE),"")</f>
        <v>909.55182389896572</v>
      </c>
      <c r="X78" s="67">
        <f t="shared" si="3"/>
        <v>318.52186180864828</v>
      </c>
    </row>
    <row r="79" spans="2:24" x14ac:dyDescent="0.25">
      <c r="B79" s="31">
        <f t="shared" si="4"/>
        <v>124</v>
      </c>
      <c r="C79" s="65" t="str">
        <f>IFERROR(VLOOKUP($B79,'Fixed Mortgage Amort. Schedule'!$B$11:$I$371, 6, FALSE), "0.00")</f>
        <v>0.00</v>
      </c>
      <c r="D79" s="43">
        <v>64</v>
      </c>
      <c r="E79" s="65" t="str">
        <f>IFERROR(VLOOKUP($D79,'Refinance Fixed Amort. Schedule'!$B$11:$I$371, 6, FALSE),"0.00")</f>
        <v>0.00</v>
      </c>
      <c r="F79" s="59">
        <f t="shared" si="0"/>
        <v>0</v>
      </c>
      <c r="H79" s="31">
        <f t="shared" si="5"/>
        <v>124</v>
      </c>
      <c r="I79" s="65" t="str">
        <f>IFERROR(VLOOKUP($H79,'Fixed Mortgage Amort. Schedule'!$B$11:$I$371, 6, FALSE),"0.00")</f>
        <v>0.00</v>
      </c>
      <c r="J79" s="43">
        <v>64</v>
      </c>
      <c r="K79" s="65">
        <f>IFERROR(VLOOKUP($J79,'ARM Refinance Amort.'!$B$11:$I$371, 7, FALSE),"")</f>
        <v>910.76001282956622</v>
      </c>
      <c r="L79" s="59">
        <f t="shared" si="1"/>
        <v>-910.76001282956622</v>
      </c>
      <c r="N79" s="31">
        <f t="shared" si="6"/>
        <v>124</v>
      </c>
      <c r="O79" s="65">
        <f>IFERROR(VLOOKUP($N79,'ARM Mortgage Amort. Schedule'!$B$10:$I$371, 7, FALSE),"0.00")</f>
        <v>1230.6052784436024</v>
      </c>
      <c r="P79" s="43">
        <v>64</v>
      </c>
      <c r="Q79" s="65" t="str">
        <f>IFERROR(VLOOKUP($P79,'Refinance Fixed Amort. Schedule'!$B$11:$I$371, 6, FALSE),"")</f>
        <v/>
      </c>
      <c r="R79" s="67" t="str">
        <f t="shared" si="2"/>
        <v/>
      </c>
      <c r="T79" s="31">
        <f t="shared" si="7"/>
        <v>124</v>
      </c>
      <c r="U79" s="65">
        <f>IFERROR(VLOOKUP($T79,'ARM Mortgage Amort. Schedule'!$B$10:$I$371, 7, FALSE),"0.00")</f>
        <v>1230.6052784436024</v>
      </c>
      <c r="V79" s="77">
        <v>64</v>
      </c>
      <c r="W79" s="65">
        <f>IFERROR(VLOOKUP($V79,'ARM Refinance Amort.'!$B$11:$I$371, 7, FALSE),"")</f>
        <v>910.76001282956622</v>
      </c>
      <c r="X79" s="67">
        <f t="shared" si="3"/>
        <v>319.84526561403618</v>
      </c>
    </row>
    <row r="80" spans="2:24" x14ac:dyDescent="0.25">
      <c r="B80" s="31">
        <f t="shared" si="4"/>
        <v>125</v>
      </c>
      <c r="C80" s="65" t="str">
        <f>IFERROR(VLOOKUP($B80,'Fixed Mortgage Amort. Schedule'!$B$11:$I$371, 6, FALSE), "0.00")</f>
        <v>0.00</v>
      </c>
      <c r="D80" s="43">
        <v>65</v>
      </c>
      <c r="E80" s="65" t="str">
        <f>IFERROR(VLOOKUP($D80,'Refinance Fixed Amort. Schedule'!$B$11:$I$371, 6, FALSE),"0.00")</f>
        <v>0.00</v>
      </c>
      <c r="F80" s="59">
        <f t="shared" ref="F80:F143" si="8">IFERROR((C80-E80),"")</f>
        <v>0</v>
      </c>
      <c r="H80" s="31">
        <f t="shared" si="5"/>
        <v>125</v>
      </c>
      <c r="I80" s="65" t="str">
        <f>IFERROR(VLOOKUP($H80,'Fixed Mortgage Amort. Schedule'!$B$11:$I$371, 6, FALSE),"0.00")</f>
        <v>0.00</v>
      </c>
      <c r="J80" s="43">
        <v>65</v>
      </c>
      <c r="K80" s="65">
        <f>IFERROR(VLOOKUP($J80,'ARM Refinance Amort.'!$B$11:$I$371, 7, FALSE),"")</f>
        <v>911.97927682536374</v>
      </c>
      <c r="L80" s="59">
        <f t="shared" si="1"/>
        <v>-911.97927682536374</v>
      </c>
      <c r="N80" s="31">
        <f t="shared" si="6"/>
        <v>125</v>
      </c>
      <c r="O80" s="65">
        <f>IFERROR(VLOOKUP($N80,'ARM Mortgage Amort. Schedule'!$B$10:$I$371, 7, FALSE),"0.00")</f>
        <v>1233.160077446337</v>
      </c>
      <c r="P80" s="43">
        <v>65</v>
      </c>
      <c r="Q80" s="65" t="str">
        <f>IFERROR(VLOOKUP($P80,'Refinance Fixed Amort. Schedule'!$B$11:$I$371, 6, FALSE),"")</f>
        <v/>
      </c>
      <c r="R80" s="67" t="str">
        <f t="shared" si="2"/>
        <v/>
      </c>
      <c r="T80" s="31">
        <f t="shared" si="7"/>
        <v>125</v>
      </c>
      <c r="U80" s="65">
        <f>IFERROR(VLOOKUP($T80,'ARM Mortgage Amort. Schedule'!$B$10:$I$371, 7, FALSE),"0.00")</f>
        <v>1233.160077446337</v>
      </c>
      <c r="V80" s="77">
        <v>65</v>
      </c>
      <c r="W80" s="65">
        <f>IFERROR(VLOOKUP($V80,'ARM Refinance Amort.'!$B$11:$I$371, 7, FALSE),"")</f>
        <v>911.97927682536374</v>
      </c>
      <c r="X80" s="67">
        <f t="shared" si="3"/>
        <v>321.18080062097329</v>
      </c>
    </row>
    <row r="81" spans="2:24" x14ac:dyDescent="0.25">
      <c r="B81" s="31">
        <f t="shared" si="4"/>
        <v>126</v>
      </c>
      <c r="C81" s="65" t="str">
        <f>IFERROR(VLOOKUP($B81,'Fixed Mortgage Amort. Schedule'!$B$11:$I$371, 6, FALSE), "0.00")</f>
        <v>0.00</v>
      </c>
      <c r="D81" s="43">
        <v>66</v>
      </c>
      <c r="E81" s="65" t="str">
        <f>IFERROR(VLOOKUP($D81,'Refinance Fixed Amort. Schedule'!$B$11:$I$371, 6, FALSE),"0.00")</f>
        <v>0.00</v>
      </c>
      <c r="F81" s="59">
        <f t="shared" si="8"/>
        <v>0</v>
      </c>
      <c r="H81" s="31">
        <f t="shared" si="5"/>
        <v>126</v>
      </c>
      <c r="I81" s="65" t="str">
        <f>IFERROR(VLOOKUP($H81,'Fixed Mortgage Amort. Schedule'!$B$11:$I$371, 6, FALSE),"0.00")</f>
        <v>0.00</v>
      </c>
      <c r="J81" s="43">
        <v>66</v>
      </c>
      <c r="K81" s="65">
        <f>IFERROR(VLOOKUP($J81,'ARM Refinance Amort.'!$B$11:$I$371, 7, FALSE),"")</f>
        <v>913.20971740778953</v>
      </c>
      <c r="L81" s="59">
        <f t="shared" ref="L81:L144" si="9">IFERROR((I81-K81),"")</f>
        <v>-913.20971740778953</v>
      </c>
      <c r="N81" s="31">
        <f t="shared" si="6"/>
        <v>126</v>
      </c>
      <c r="O81" s="65">
        <f>IFERROR(VLOOKUP($N81,'ARM Mortgage Amort. Schedule'!$B$10:$I$371, 7, FALSE),"0.00")</f>
        <v>1235.7382954399302</v>
      </c>
      <c r="P81" s="43">
        <v>66</v>
      </c>
      <c r="Q81" s="65" t="str">
        <f>IFERROR(VLOOKUP($P81,'Refinance Fixed Amort. Schedule'!$B$11:$I$371, 6, FALSE),"")</f>
        <v/>
      </c>
      <c r="R81" s="67" t="str">
        <f t="shared" ref="R81:R144" si="10">IFERROR((O81-Q81),"")</f>
        <v/>
      </c>
      <c r="T81" s="31">
        <f t="shared" si="7"/>
        <v>126</v>
      </c>
      <c r="U81" s="65">
        <f>IFERROR(VLOOKUP($T81,'ARM Mortgage Amort. Schedule'!$B$10:$I$371, 7, FALSE),"0.00")</f>
        <v>1235.7382954399302</v>
      </c>
      <c r="V81" s="77">
        <v>66</v>
      </c>
      <c r="W81" s="65">
        <f>IFERROR(VLOOKUP($V81,'ARM Refinance Amort.'!$B$11:$I$371, 7, FALSE),"")</f>
        <v>913.20971740778953</v>
      </c>
      <c r="X81" s="67">
        <f t="shared" ref="X81:X144" si="11">IFERROR((U81-W81),"")</f>
        <v>322.52857803214067</v>
      </c>
    </row>
    <row r="82" spans="2:24" x14ac:dyDescent="0.25">
      <c r="B82" s="31">
        <f t="shared" si="4"/>
        <v>127</v>
      </c>
      <c r="C82" s="65" t="str">
        <f>IFERROR(VLOOKUP($B82,'Fixed Mortgage Amort. Schedule'!$B$11:$I$371, 6, FALSE), "0.00")</f>
        <v>0.00</v>
      </c>
      <c r="D82" s="43">
        <v>67</v>
      </c>
      <c r="E82" s="65" t="str">
        <f>IFERROR(VLOOKUP($D82,'Refinance Fixed Amort. Schedule'!$B$11:$I$371, 6, FALSE),"0.00")</f>
        <v>0.00</v>
      </c>
      <c r="F82" s="59">
        <f t="shared" si="8"/>
        <v>0</v>
      </c>
      <c r="H82" s="31">
        <f t="shared" si="5"/>
        <v>127</v>
      </c>
      <c r="I82" s="65" t="str">
        <f>IFERROR(VLOOKUP($H82,'Fixed Mortgage Amort. Schedule'!$B$11:$I$371, 6, FALSE),"0.00")</f>
        <v>0.00</v>
      </c>
      <c r="J82" s="43">
        <v>67</v>
      </c>
      <c r="K82" s="65">
        <f>IFERROR(VLOOKUP($J82,'ARM Refinance Amort.'!$B$11:$I$371, 7, FALSE),"")</f>
        <v>914.45143702888754</v>
      </c>
      <c r="L82" s="59">
        <f t="shared" si="9"/>
        <v>-914.45143702888754</v>
      </c>
      <c r="N82" s="31">
        <f t="shared" si="6"/>
        <v>127</v>
      </c>
      <c r="O82" s="65">
        <f>IFERROR(VLOOKUP($N82,'ARM Mortgage Amort. Schedule'!$B$10:$I$371, 7, FALSE),"0.00")</f>
        <v>1238.3401470984645</v>
      </c>
      <c r="P82" s="43">
        <v>67</v>
      </c>
      <c r="Q82" s="65" t="str">
        <f>IFERROR(VLOOKUP($P82,'Refinance Fixed Amort. Schedule'!$B$11:$I$371, 6, FALSE),"")</f>
        <v/>
      </c>
      <c r="R82" s="67" t="str">
        <f t="shared" si="10"/>
        <v/>
      </c>
      <c r="T82" s="31">
        <f t="shared" si="7"/>
        <v>127</v>
      </c>
      <c r="U82" s="65">
        <f>IFERROR(VLOOKUP($T82,'ARM Mortgage Amort. Schedule'!$B$10:$I$371, 7, FALSE),"0.00")</f>
        <v>1238.3401470984645</v>
      </c>
      <c r="V82" s="77">
        <v>67</v>
      </c>
      <c r="W82" s="65">
        <f>IFERROR(VLOOKUP($V82,'ARM Refinance Amort.'!$B$11:$I$371, 7, FALSE),"")</f>
        <v>914.45143702888754</v>
      </c>
      <c r="X82" s="67">
        <f t="shared" si="11"/>
        <v>323.88871006957697</v>
      </c>
    </row>
    <row r="83" spans="2:24" x14ac:dyDescent="0.25">
      <c r="B83" s="31">
        <f t="shared" ref="B83:B146" si="12">B82+1</f>
        <v>128</v>
      </c>
      <c r="C83" s="65" t="str">
        <f>IFERROR(VLOOKUP($B83,'Fixed Mortgage Amort. Schedule'!$B$11:$I$371, 6, FALSE), "0.00")</f>
        <v>0.00</v>
      </c>
      <c r="D83" s="43">
        <v>68</v>
      </c>
      <c r="E83" s="65" t="str">
        <f>IFERROR(VLOOKUP($D83,'Refinance Fixed Amort. Schedule'!$B$11:$I$371, 6, FALSE),"0.00")</f>
        <v>0.00</v>
      </c>
      <c r="F83" s="59">
        <f t="shared" si="8"/>
        <v>0</v>
      </c>
      <c r="H83" s="31">
        <f t="shared" ref="H83:H146" si="13">H82+1</f>
        <v>128</v>
      </c>
      <c r="I83" s="65" t="str">
        <f>IFERROR(VLOOKUP($H83,'Fixed Mortgage Amort. Schedule'!$B$11:$I$371, 6, FALSE),"0.00")</f>
        <v>0.00</v>
      </c>
      <c r="J83" s="43">
        <v>68</v>
      </c>
      <c r="K83" s="65">
        <f>IFERROR(VLOOKUP($J83,'ARM Refinance Amort.'!$B$11:$I$371, 7, FALSE),"")</f>
        <v>915.70453907984552</v>
      </c>
      <c r="L83" s="59">
        <f t="shared" si="9"/>
        <v>-915.70453907984552</v>
      </c>
      <c r="N83" s="31">
        <f t="shared" ref="N83:N146" si="14">(N82+1)</f>
        <v>128</v>
      </c>
      <c r="O83" s="65">
        <f>IFERROR(VLOOKUP($N83,'ARM Mortgage Amort. Schedule'!$B$10:$I$371, 7, FALSE),"0.00")</f>
        <v>1240.9658490638687</v>
      </c>
      <c r="P83" s="43">
        <v>68</v>
      </c>
      <c r="Q83" s="65" t="str">
        <f>IFERROR(VLOOKUP($P83,'Refinance Fixed Amort. Schedule'!$B$11:$I$371, 6, FALSE),"")</f>
        <v/>
      </c>
      <c r="R83" s="67" t="str">
        <f t="shared" si="10"/>
        <v/>
      </c>
      <c r="T83" s="31">
        <f t="shared" ref="T83:T146" si="15">T82+1</f>
        <v>128</v>
      </c>
      <c r="U83" s="65">
        <f>IFERROR(VLOOKUP($T83,'ARM Mortgage Amort. Schedule'!$B$10:$I$371, 7, FALSE),"0.00")</f>
        <v>1240.9658490638687</v>
      </c>
      <c r="V83" s="77">
        <v>68</v>
      </c>
      <c r="W83" s="65">
        <f>IFERROR(VLOOKUP($V83,'ARM Refinance Amort.'!$B$11:$I$371, 7, FALSE),"")</f>
        <v>915.70453907984552</v>
      </c>
      <c r="X83" s="67">
        <f t="shared" si="11"/>
        <v>325.26130998402323</v>
      </c>
    </row>
    <row r="84" spans="2:24" x14ac:dyDescent="0.25">
      <c r="B84" s="31">
        <f t="shared" si="12"/>
        <v>129</v>
      </c>
      <c r="C84" s="65" t="str">
        <f>IFERROR(VLOOKUP($B84,'Fixed Mortgage Amort. Schedule'!$B$11:$I$371, 6, FALSE), "0.00")</f>
        <v>0.00</v>
      </c>
      <c r="D84" s="43">
        <v>69</v>
      </c>
      <c r="E84" s="65" t="str">
        <f>IFERROR(VLOOKUP($D84,'Refinance Fixed Amort. Schedule'!$B$11:$I$371, 6, FALSE),"0.00")</f>
        <v>0.00</v>
      </c>
      <c r="F84" s="59">
        <f t="shared" si="8"/>
        <v>0</v>
      </c>
      <c r="H84" s="31">
        <f t="shared" si="13"/>
        <v>129</v>
      </c>
      <c r="I84" s="65" t="str">
        <f>IFERROR(VLOOKUP($H84,'Fixed Mortgage Amort. Schedule'!$B$11:$I$371, 6, FALSE),"0.00")</f>
        <v>0.00</v>
      </c>
      <c r="J84" s="43">
        <v>69</v>
      </c>
      <c r="K84" s="65">
        <f>IFERROR(VLOOKUP($J84,'ARM Refinance Amort.'!$B$11:$I$371, 7, FALSE),"")</f>
        <v>916.96912789960402</v>
      </c>
      <c r="L84" s="59">
        <f t="shared" si="9"/>
        <v>-916.96912789960402</v>
      </c>
      <c r="N84" s="31">
        <f t="shared" si="14"/>
        <v>129</v>
      </c>
      <c r="O84" s="65">
        <f>IFERROR(VLOOKUP($N84,'ARM Mortgage Amort. Schedule'!$B$10:$I$371, 7, FALSE),"0.00")</f>
        <v>1243.6156199639559</v>
      </c>
      <c r="P84" s="43">
        <v>69</v>
      </c>
      <c r="Q84" s="65" t="str">
        <f>IFERROR(VLOOKUP($P84,'Refinance Fixed Amort. Schedule'!$B$11:$I$371, 6, FALSE),"")</f>
        <v/>
      </c>
      <c r="R84" s="67" t="str">
        <f t="shared" si="10"/>
        <v/>
      </c>
      <c r="T84" s="31">
        <f t="shared" si="15"/>
        <v>129</v>
      </c>
      <c r="U84" s="65">
        <f>IFERROR(VLOOKUP($T84,'ARM Mortgage Amort. Schedule'!$B$10:$I$371, 7, FALSE),"0.00")</f>
        <v>1243.6156199639559</v>
      </c>
      <c r="V84" s="77">
        <v>69</v>
      </c>
      <c r="W84" s="65">
        <f>IFERROR(VLOOKUP($V84,'ARM Refinance Amort.'!$B$11:$I$371, 7, FALSE),"")</f>
        <v>916.96912789960402</v>
      </c>
      <c r="X84" s="67">
        <f t="shared" si="11"/>
        <v>326.64649206435183</v>
      </c>
    </row>
    <row r="85" spans="2:24" x14ac:dyDescent="0.25">
      <c r="B85" s="31">
        <f t="shared" si="12"/>
        <v>130</v>
      </c>
      <c r="C85" s="65" t="str">
        <f>IFERROR(VLOOKUP($B85,'Fixed Mortgage Amort. Schedule'!$B$11:$I$371, 6, FALSE), "0.00")</f>
        <v>0.00</v>
      </c>
      <c r="D85" s="43">
        <v>70</v>
      </c>
      <c r="E85" s="65" t="str">
        <f>IFERROR(VLOOKUP($D85,'Refinance Fixed Amort. Schedule'!$B$11:$I$371, 6, FALSE),"0.00")</f>
        <v>0.00</v>
      </c>
      <c r="F85" s="59">
        <f t="shared" si="8"/>
        <v>0</v>
      </c>
      <c r="H85" s="31">
        <f t="shared" si="13"/>
        <v>130</v>
      </c>
      <c r="I85" s="65" t="str">
        <f>IFERROR(VLOOKUP($H85,'Fixed Mortgage Amort. Schedule'!$B$11:$I$371, 6, FALSE),"0.00")</f>
        <v>0.00</v>
      </c>
      <c r="J85" s="43">
        <v>70</v>
      </c>
      <c r="K85" s="65">
        <f>IFERROR(VLOOKUP($J85,'ARM Refinance Amort.'!$B$11:$I$371, 7, FALSE),"")</f>
        <v>918.24530878354358</v>
      </c>
      <c r="L85" s="59">
        <f t="shared" si="9"/>
        <v>-918.24530878354358</v>
      </c>
      <c r="N85" s="31">
        <f t="shared" si="14"/>
        <v>130</v>
      </c>
      <c r="O85" s="65">
        <f>IFERROR(VLOOKUP($N85,'ARM Mortgage Amort. Schedule'!$B$10:$I$371, 7, FALSE),"0.00")</f>
        <v>1246.2896804306272</v>
      </c>
      <c r="P85" s="43">
        <v>70</v>
      </c>
      <c r="Q85" s="65" t="str">
        <f>IFERROR(VLOOKUP($P85,'Refinance Fixed Amort. Schedule'!$B$11:$I$371, 6, FALSE),"")</f>
        <v/>
      </c>
      <c r="R85" s="67" t="str">
        <f t="shared" si="10"/>
        <v/>
      </c>
      <c r="T85" s="31">
        <f t="shared" si="15"/>
        <v>130</v>
      </c>
      <c r="U85" s="65">
        <f>IFERROR(VLOOKUP($T85,'ARM Mortgage Amort. Schedule'!$B$10:$I$371, 7, FALSE),"0.00")</f>
        <v>1246.2896804306272</v>
      </c>
      <c r="V85" s="77">
        <v>70</v>
      </c>
      <c r="W85" s="65">
        <f>IFERROR(VLOOKUP($V85,'ARM Refinance Amort.'!$B$11:$I$371, 7, FALSE),"")</f>
        <v>918.24530878354358</v>
      </c>
      <c r="X85" s="67">
        <f t="shared" si="11"/>
        <v>328.04437164708361</v>
      </c>
    </row>
    <row r="86" spans="2:24" x14ac:dyDescent="0.25">
      <c r="B86" s="31">
        <f t="shared" si="12"/>
        <v>131</v>
      </c>
      <c r="C86" s="65" t="str">
        <f>IFERROR(VLOOKUP($B86,'Fixed Mortgage Amort. Schedule'!$B$11:$I$371, 6, FALSE), "0.00")</f>
        <v>0.00</v>
      </c>
      <c r="D86" s="43">
        <v>71</v>
      </c>
      <c r="E86" s="65" t="str">
        <f>IFERROR(VLOOKUP($D86,'Refinance Fixed Amort. Schedule'!$B$11:$I$371, 6, FALSE),"0.00")</f>
        <v>0.00</v>
      </c>
      <c r="F86" s="59">
        <f t="shared" si="8"/>
        <v>0</v>
      </c>
      <c r="H86" s="31">
        <f t="shared" si="13"/>
        <v>131</v>
      </c>
      <c r="I86" s="65" t="str">
        <f>IFERROR(VLOOKUP($H86,'Fixed Mortgage Amort. Schedule'!$B$11:$I$371, 6, FALSE),"0.00")</f>
        <v>0.00</v>
      </c>
      <c r="J86" s="43">
        <v>71</v>
      </c>
      <c r="K86" s="65">
        <f>IFERROR(VLOOKUP($J86,'ARM Refinance Amort.'!$B$11:$I$371, 7, FALSE),"")</f>
        <v>919.53318799225269</v>
      </c>
      <c r="L86" s="59">
        <f t="shared" si="9"/>
        <v>-919.53318799225269</v>
      </c>
      <c r="N86" s="31">
        <f t="shared" si="14"/>
        <v>131</v>
      </c>
      <c r="O86" s="65">
        <f>IFERROR(VLOOKUP($N86,'ARM Mortgage Amort. Schedule'!$B$10:$I$371, 7, FALSE),"0.00")</f>
        <v>1248.9882531182429</v>
      </c>
      <c r="P86" s="43">
        <v>71</v>
      </c>
      <c r="Q86" s="65" t="str">
        <f>IFERROR(VLOOKUP($P86,'Refinance Fixed Amort. Schedule'!$B$11:$I$371, 6, FALSE),"")</f>
        <v/>
      </c>
      <c r="R86" s="67" t="str">
        <f t="shared" si="10"/>
        <v/>
      </c>
      <c r="T86" s="31">
        <f t="shared" si="15"/>
        <v>131</v>
      </c>
      <c r="U86" s="65">
        <f>IFERROR(VLOOKUP($T86,'ARM Mortgage Amort. Schedule'!$B$10:$I$371, 7, FALSE),"0.00")</f>
        <v>1248.9882531182429</v>
      </c>
      <c r="V86" s="77">
        <v>71</v>
      </c>
      <c r="W86" s="65">
        <f>IFERROR(VLOOKUP($V86,'ARM Refinance Amort.'!$B$11:$I$371, 7, FALSE),"")</f>
        <v>919.53318799225269</v>
      </c>
      <c r="X86" s="67">
        <f t="shared" si="11"/>
        <v>329.45506512599025</v>
      </c>
    </row>
    <row r="87" spans="2:24" x14ac:dyDescent="0.25">
      <c r="B87" s="31">
        <f t="shared" si="12"/>
        <v>132</v>
      </c>
      <c r="C87" s="65" t="str">
        <f>IFERROR(VLOOKUP($B87,'Fixed Mortgage Amort. Schedule'!$B$11:$I$371, 6, FALSE), "0.00")</f>
        <v>0.00</v>
      </c>
      <c r="D87" s="43">
        <v>72</v>
      </c>
      <c r="E87" s="65" t="str">
        <f>IFERROR(VLOOKUP($D87,'Refinance Fixed Amort. Schedule'!$B$11:$I$371, 6, FALSE),"0.00")</f>
        <v>0.00</v>
      </c>
      <c r="F87" s="59">
        <f t="shared" si="8"/>
        <v>0</v>
      </c>
      <c r="H87" s="31">
        <f t="shared" si="13"/>
        <v>132</v>
      </c>
      <c r="I87" s="65" t="str">
        <f>IFERROR(VLOOKUP($H87,'Fixed Mortgage Amort. Schedule'!$B$11:$I$371, 6, FALSE),"0.00")</f>
        <v>0.00</v>
      </c>
      <c r="J87" s="43">
        <v>72</v>
      </c>
      <c r="K87" s="65">
        <f>IFERROR(VLOOKUP($J87,'ARM Refinance Amort.'!$B$11:$I$371, 7, FALSE),"")</f>
        <v>920.83287276037493</v>
      </c>
      <c r="L87" s="59">
        <f t="shared" si="9"/>
        <v>-920.83287276037493</v>
      </c>
      <c r="N87" s="31">
        <f t="shared" si="14"/>
        <v>132</v>
      </c>
      <c r="O87" s="65">
        <f>IFERROR(VLOOKUP($N87,'ARM Mortgage Amort. Schedule'!$B$10:$I$371, 7, FALSE),"0.00")</f>
        <v>1251.7115627221619</v>
      </c>
      <c r="P87" s="43">
        <v>72</v>
      </c>
      <c r="Q87" s="65" t="str">
        <f>IFERROR(VLOOKUP($P87,'Refinance Fixed Amort. Schedule'!$B$11:$I$371, 6, FALSE),"")</f>
        <v/>
      </c>
      <c r="R87" s="67" t="str">
        <f t="shared" si="10"/>
        <v/>
      </c>
      <c r="T87" s="31">
        <f t="shared" si="15"/>
        <v>132</v>
      </c>
      <c r="U87" s="65">
        <f>IFERROR(VLOOKUP($T87,'ARM Mortgage Amort. Schedule'!$B$10:$I$371, 7, FALSE),"0.00")</f>
        <v>1251.7115627221619</v>
      </c>
      <c r="V87" s="77">
        <v>72</v>
      </c>
      <c r="W87" s="65">
        <f>IFERROR(VLOOKUP($V87,'ARM Refinance Amort.'!$B$11:$I$371, 7, FALSE),"")</f>
        <v>920.83287276037493</v>
      </c>
      <c r="X87" s="67">
        <f t="shared" si="11"/>
        <v>330.87868996178702</v>
      </c>
    </row>
    <row r="88" spans="2:24" x14ac:dyDescent="0.25">
      <c r="B88" s="31">
        <f t="shared" si="12"/>
        <v>133</v>
      </c>
      <c r="C88" s="65" t="str">
        <f>IFERROR(VLOOKUP($B88,'Fixed Mortgage Amort. Schedule'!$B$11:$I$371, 6, FALSE), "0.00")</f>
        <v>0.00</v>
      </c>
      <c r="D88" s="43">
        <v>73</v>
      </c>
      <c r="E88" s="65" t="str">
        <f>IFERROR(VLOOKUP($D88,'Refinance Fixed Amort. Schedule'!$B$11:$I$371, 6, FALSE),"0.00")</f>
        <v>0.00</v>
      </c>
      <c r="F88" s="59">
        <f t="shared" si="8"/>
        <v>0</v>
      </c>
      <c r="H88" s="31">
        <f t="shared" si="13"/>
        <v>133</v>
      </c>
      <c r="I88" s="65" t="str">
        <f>IFERROR(VLOOKUP($H88,'Fixed Mortgage Amort. Schedule'!$B$11:$I$371, 6, FALSE),"0.00")</f>
        <v>0.00</v>
      </c>
      <c r="J88" s="43">
        <v>73</v>
      </c>
      <c r="K88" s="65">
        <f>IFERROR(VLOOKUP($J88,'ARM Refinance Amort.'!$B$11:$I$371, 7, FALSE),"")</f>
        <v>922.14447130553822</v>
      </c>
      <c r="L88" s="59">
        <f t="shared" si="9"/>
        <v>-922.14447130553822</v>
      </c>
      <c r="N88" s="31">
        <f t="shared" si="14"/>
        <v>133</v>
      </c>
      <c r="O88" s="65">
        <f>IFERROR(VLOOKUP($N88,'ARM Mortgage Amort. Schedule'!$B$10:$I$371, 7, FALSE),"0.00")</f>
        <v>1254.4598359974502</v>
      </c>
      <c r="P88" s="43">
        <v>73</v>
      </c>
      <c r="Q88" s="65" t="str">
        <f>IFERROR(VLOOKUP($P88,'Refinance Fixed Amort. Schedule'!$B$11:$I$371, 6, FALSE),"")</f>
        <v/>
      </c>
      <c r="R88" s="67" t="str">
        <f t="shared" si="10"/>
        <v/>
      </c>
      <c r="T88" s="31">
        <f t="shared" si="15"/>
        <v>133</v>
      </c>
      <c r="U88" s="65">
        <f>IFERROR(VLOOKUP($T88,'ARM Mortgage Amort. Schedule'!$B$10:$I$371, 7, FALSE),"0.00")</f>
        <v>1254.4598359974502</v>
      </c>
      <c r="V88" s="77">
        <v>73</v>
      </c>
      <c r="W88" s="65">
        <f>IFERROR(VLOOKUP($V88,'ARM Refinance Amort.'!$B$11:$I$371, 7, FALSE),"")</f>
        <v>922.14447130553822</v>
      </c>
      <c r="X88" s="67">
        <f t="shared" si="11"/>
        <v>332.31536469191201</v>
      </c>
    </row>
    <row r="89" spans="2:24" x14ac:dyDescent="0.25">
      <c r="B89" s="31">
        <f t="shared" si="12"/>
        <v>134</v>
      </c>
      <c r="C89" s="65" t="str">
        <f>IFERROR(VLOOKUP($B89,'Fixed Mortgage Amort. Schedule'!$B$11:$I$371, 6, FALSE), "0.00")</f>
        <v>0.00</v>
      </c>
      <c r="D89" s="43">
        <v>74</v>
      </c>
      <c r="E89" s="65" t="str">
        <f>IFERROR(VLOOKUP($D89,'Refinance Fixed Amort. Schedule'!$B$11:$I$371, 6, FALSE),"0.00")</f>
        <v>0.00</v>
      </c>
      <c r="F89" s="59">
        <f t="shared" si="8"/>
        <v>0</v>
      </c>
      <c r="H89" s="31">
        <f t="shared" si="13"/>
        <v>134</v>
      </c>
      <c r="I89" s="65" t="str">
        <f>IFERROR(VLOOKUP($H89,'Fixed Mortgage Amort. Schedule'!$B$11:$I$371, 6, FALSE),"0.00")</f>
        <v>0.00</v>
      </c>
      <c r="J89" s="43">
        <v>74</v>
      </c>
      <c r="K89" s="65">
        <f>IFERROR(VLOOKUP($J89,'ARM Refinance Amort.'!$B$11:$I$371, 7, FALSE),"")</f>
        <v>923.46809283736559</v>
      </c>
      <c r="L89" s="59">
        <f t="shared" si="9"/>
        <v>-923.46809283736559</v>
      </c>
      <c r="N89" s="31">
        <f t="shared" si="14"/>
        <v>134</v>
      </c>
      <c r="O89" s="65">
        <f>IFERROR(VLOOKUP($N89,'ARM Mortgage Amort. Schedule'!$B$10:$I$371, 7, FALSE),"0.00")</f>
        <v>1257.2333017777619</v>
      </c>
      <c r="P89" s="43">
        <v>74</v>
      </c>
      <c r="Q89" s="65" t="str">
        <f>IFERROR(VLOOKUP($P89,'Refinance Fixed Amort. Schedule'!$B$11:$I$371, 6, FALSE),"")</f>
        <v/>
      </c>
      <c r="R89" s="67" t="str">
        <f t="shared" si="10"/>
        <v/>
      </c>
      <c r="T89" s="31">
        <f t="shared" si="15"/>
        <v>134</v>
      </c>
      <c r="U89" s="65">
        <f>IFERROR(VLOOKUP($T89,'ARM Mortgage Amort. Schedule'!$B$10:$I$371, 7, FALSE),"0.00")</f>
        <v>1257.2333017777619</v>
      </c>
      <c r="V89" s="77">
        <v>74</v>
      </c>
      <c r="W89" s="65">
        <f>IFERROR(VLOOKUP($V89,'ARM Refinance Amort.'!$B$11:$I$371, 7, FALSE),"")</f>
        <v>923.46809283736559</v>
      </c>
      <c r="X89" s="67">
        <f t="shared" si="11"/>
        <v>333.76520894039629</v>
      </c>
    </row>
    <row r="90" spans="2:24" x14ac:dyDescent="0.25">
      <c r="B90" s="31">
        <f t="shared" si="12"/>
        <v>135</v>
      </c>
      <c r="C90" s="65" t="str">
        <f>IFERROR(VLOOKUP($B90,'Fixed Mortgage Amort. Schedule'!$B$11:$I$371, 6, FALSE), "0.00")</f>
        <v>0.00</v>
      </c>
      <c r="D90" s="43">
        <v>75</v>
      </c>
      <c r="E90" s="65" t="str">
        <f>IFERROR(VLOOKUP($D90,'Refinance Fixed Amort. Schedule'!$B$11:$I$371, 6, FALSE),"0.00")</f>
        <v>0.00</v>
      </c>
      <c r="F90" s="59">
        <f t="shared" si="8"/>
        <v>0</v>
      </c>
      <c r="H90" s="31">
        <f t="shared" si="13"/>
        <v>135</v>
      </c>
      <c r="I90" s="65" t="str">
        <f>IFERROR(VLOOKUP($H90,'Fixed Mortgage Amort. Schedule'!$B$11:$I$371, 6, FALSE),"0.00")</f>
        <v>0.00</v>
      </c>
      <c r="J90" s="43">
        <v>75</v>
      </c>
      <c r="K90" s="65">
        <f>IFERROR(VLOOKUP($J90,'ARM Refinance Amort.'!$B$11:$I$371, 7, FALSE),"")</f>
        <v>924.80384756656804</v>
      </c>
      <c r="L90" s="59">
        <f t="shared" si="9"/>
        <v>-924.80384756656804</v>
      </c>
      <c r="N90" s="31">
        <f t="shared" si="14"/>
        <v>135</v>
      </c>
      <c r="O90" s="65">
        <f>IFERROR(VLOOKUP($N90,'ARM Mortgage Amort. Schedule'!$B$10:$I$371, 7, FALSE),"0.00")</f>
        <v>1260.032190994393</v>
      </c>
      <c r="P90" s="43">
        <v>75</v>
      </c>
      <c r="Q90" s="65" t="str">
        <f>IFERROR(VLOOKUP($P90,'Refinance Fixed Amort. Schedule'!$B$11:$I$371, 6, FALSE),"")</f>
        <v/>
      </c>
      <c r="R90" s="67" t="str">
        <f t="shared" si="10"/>
        <v/>
      </c>
      <c r="T90" s="31">
        <f t="shared" si="15"/>
        <v>135</v>
      </c>
      <c r="U90" s="65">
        <f>IFERROR(VLOOKUP($T90,'ARM Mortgage Amort. Schedule'!$B$10:$I$371, 7, FALSE),"0.00")</f>
        <v>1260.032190994393</v>
      </c>
      <c r="V90" s="77">
        <v>75</v>
      </c>
      <c r="W90" s="65">
        <f>IFERROR(VLOOKUP($V90,'ARM Refinance Amort.'!$B$11:$I$371, 7, FALSE),"")</f>
        <v>924.80384756656804</v>
      </c>
      <c r="X90" s="67">
        <f t="shared" si="11"/>
        <v>335.22834342782494</v>
      </c>
    </row>
    <row r="91" spans="2:24" x14ac:dyDescent="0.25">
      <c r="B91" s="31">
        <f t="shared" si="12"/>
        <v>136</v>
      </c>
      <c r="C91" s="65" t="str">
        <f>IFERROR(VLOOKUP($B91,'Fixed Mortgage Amort. Schedule'!$B$11:$I$371, 6, FALSE), "0.00")</f>
        <v>0.00</v>
      </c>
      <c r="D91" s="43">
        <v>76</v>
      </c>
      <c r="E91" s="65" t="str">
        <f>IFERROR(VLOOKUP($D91,'Refinance Fixed Amort. Schedule'!$B$11:$I$371, 6, FALSE),"0.00")</f>
        <v>0.00</v>
      </c>
      <c r="F91" s="59">
        <f t="shared" si="8"/>
        <v>0</v>
      </c>
      <c r="H91" s="31">
        <f t="shared" si="13"/>
        <v>136</v>
      </c>
      <c r="I91" s="65" t="str">
        <f>IFERROR(VLOOKUP($H91,'Fixed Mortgage Amort. Schedule'!$B$11:$I$371, 6, FALSE),"0.00")</f>
        <v>0.00</v>
      </c>
      <c r="J91" s="43">
        <v>76</v>
      </c>
      <c r="K91" s="65">
        <f>IFERROR(VLOOKUP($J91,'ARM Refinance Amort.'!$B$11:$I$371, 7, FALSE),"")</f>
        <v>926.15184671412135</v>
      </c>
      <c r="L91" s="59">
        <f t="shared" si="9"/>
        <v>-926.15184671412135</v>
      </c>
      <c r="N91" s="31">
        <f t="shared" si="14"/>
        <v>136</v>
      </c>
      <c r="O91" s="65">
        <f>IFERROR(VLOOKUP($N91,'ARM Mortgage Amort. Schedule'!$B$10:$I$371, 7, FALSE),"0.00")</f>
        <v>1262.8567366955099</v>
      </c>
      <c r="P91" s="43">
        <v>76</v>
      </c>
      <c r="Q91" s="65" t="str">
        <f>IFERROR(VLOOKUP($P91,'Refinance Fixed Amort. Schedule'!$B$11:$I$371, 6, FALSE),"")</f>
        <v/>
      </c>
      <c r="R91" s="67" t="str">
        <f t="shared" si="10"/>
        <v/>
      </c>
      <c r="T91" s="31">
        <f t="shared" si="15"/>
        <v>136</v>
      </c>
      <c r="U91" s="65">
        <f>IFERROR(VLOOKUP($T91,'ARM Mortgage Amort. Schedule'!$B$10:$I$371, 7, FALSE),"0.00")</f>
        <v>1262.8567366955099</v>
      </c>
      <c r="V91" s="77">
        <v>76</v>
      </c>
      <c r="W91" s="65">
        <f>IFERROR(VLOOKUP($V91,'ARM Refinance Amort.'!$B$11:$I$371, 7, FALSE),"")</f>
        <v>926.15184671412135</v>
      </c>
      <c r="X91" s="67">
        <f t="shared" si="11"/>
        <v>336.70488998138853</v>
      </c>
    </row>
    <row r="92" spans="2:24" x14ac:dyDescent="0.25">
      <c r="B92" s="31">
        <f t="shared" si="12"/>
        <v>137</v>
      </c>
      <c r="C92" s="65" t="str">
        <f>IFERROR(VLOOKUP($B92,'Fixed Mortgage Amort. Schedule'!$B$11:$I$371, 6, FALSE), "0.00")</f>
        <v>0.00</v>
      </c>
      <c r="D92" s="43">
        <v>77</v>
      </c>
      <c r="E92" s="65" t="str">
        <f>IFERROR(VLOOKUP($D92,'Refinance Fixed Amort. Schedule'!$B$11:$I$371, 6, FALSE),"0.00")</f>
        <v>0.00</v>
      </c>
      <c r="F92" s="59">
        <f t="shared" si="8"/>
        <v>0</v>
      </c>
      <c r="H92" s="31">
        <f t="shared" si="13"/>
        <v>137</v>
      </c>
      <c r="I92" s="65" t="str">
        <f>IFERROR(VLOOKUP($H92,'Fixed Mortgage Amort. Schedule'!$B$11:$I$371, 6, FALSE),"0.00")</f>
        <v>0.00</v>
      </c>
      <c r="J92" s="43">
        <v>77</v>
      </c>
      <c r="K92" s="65">
        <f>IFERROR(VLOOKUP($J92,'ARM Refinance Amort.'!$B$11:$I$371, 7, FALSE),"")</f>
        <v>927.51220252052747</v>
      </c>
      <c r="L92" s="59">
        <f t="shared" si="9"/>
        <v>-927.51220252052747</v>
      </c>
      <c r="N92" s="31">
        <f t="shared" si="14"/>
        <v>137</v>
      </c>
      <c r="O92" s="65">
        <f>IFERROR(VLOOKUP($N92,'ARM Mortgage Amort. Schedule'!$B$10:$I$371, 7, FALSE),"0.00")</f>
        <v>1265.7071740655538</v>
      </c>
      <c r="P92" s="43">
        <v>77</v>
      </c>
      <c r="Q92" s="65" t="str">
        <f>IFERROR(VLOOKUP($P92,'Refinance Fixed Amort. Schedule'!$B$11:$I$371, 6, FALSE),"")</f>
        <v/>
      </c>
      <c r="R92" s="67" t="str">
        <f t="shared" si="10"/>
        <v/>
      </c>
      <c r="T92" s="31">
        <f t="shared" si="15"/>
        <v>137</v>
      </c>
      <c r="U92" s="65">
        <f>IFERROR(VLOOKUP($T92,'ARM Mortgage Amort. Schedule'!$B$10:$I$371, 7, FALSE),"0.00")</f>
        <v>1265.7071740655538</v>
      </c>
      <c r="V92" s="77">
        <v>77</v>
      </c>
      <c r="W92" s="65">
        <f>IFERROR(VLOOKUP($V92,'ARM Refinance Amort.'!$B$11:$I$371, 7, FALSE),"")</f>
        <v>927.51220252052747</v>
      </c>
      <c r="X92" s="67">
        <f t="shared" si="11"/>
        <v>338.19497154502631</v>
      </c>
    </row>
    <row r="93" spans="2:24" x14ac:dyDescent="0.25">
      <c r="B93" s="31">
        <f t="shared" si="12"/>
        <v>138</v>
      </c>
      <c r="C93" s="65" t="str">
        <f>IFERROR(VLOOKUP($B93,'Fixed Mortgage Amort. Schedule'!$B$11:$I$371, 6, FALSE), "0.00")</f>
        <v>0.00</v>
      </c>
      <c r="D93" s="43">
        <v>78</v>
      </c>
      <c r="E93" s="65" t="str">
        <f>IFERROR(VLOOKUP($D93,'Refinance Fixed Amort. Schedule'!$B$11:$I$371, 6, FALSE),"0.00")</f>
        <v>0.00</v>
      </c>
      <c r="F93" s="59">
        <f t="shared" si="8"/>
        <v>0</v>
      </c>
      <c r="H93" s="31">
        <f t="shared" si="13"/>
        <v>138</v>
      </c>
      <c r="I93" s="65" t="str">
        <f>IFERROR(VLOOKUP($H93,'Fixed Mortgage Amort. Schedule'!$B$11:$I$371, 6, FALSE),"0.00")</f>
        <v>0.00</v>
      </c>
      <c r="J93" s="43">
        <v>78</v>
      </c>
      <c r="K93" s="65">
        <f>IFERROR(VLOOKUP($J93,'ARM Refinance Amort.'!$B$11:$I$371, 7, FALSE),"")</f>
        <v>928.88502825515889</v>
      </c>
      <c r="L93" s="59">
        <f t="shared" si="9"/>
        <v>-928.88502825515889</v>
      </c>
      <c r="N93" s="31">
        <f t="shared" si="14"/>
        <v>138</v>
      </c>
      <c r="O93" s="65">
        <f>IFERROR(VLOOKUP($N93,'ARM Mortgage Amort. Schedule'!$B$10:$I$371, 7, FALSE),"0.00")</f>
        <v>1268.583740444823</v>
      </c>
      <c r="P93" s="43">
        <v>78</v>
      </c>
      <c r="Q93" s="65" t="str">
        <f>IFERROR(VLOOKUP($P93,'Refinance Fixed Amort. Schedule'!$B$11:$I$371, 6, FALSE),"")</f>
        <v/>
      </c>
      <c r="R93" s="67" t="str">
        <f t="shared" si="10"/>
        <v/>
      </c>
      <c r="T93" s="31">
        <f t="shared" si="15"/>
        <v>138</v>
      </c>
      <c r="U93" s="65">
        <f>IFERROR(VLOOKUP($T93,'ARM Mortgage Amort. Schedule'!$B$10:$I$371, 7, FALSE),"0.00")</f>
        <v>1268.583740444823</v>
      </c>
      <c r="V93" s="77">
        <v>78</v>
      </c>
      <c r="W93" s="65">
        <f>IFERROR(VLOOKUP($V93,'ARM Refinance Amort.'!$B$11:$I$371, 7, FALSE),"")</f>
        <v>928.88502825515889</v>
      </c>
      <c r="X93" s="67">
        <f t="shared" si="11"/>
        <v>339.69871218966409</v>
      </c>
    </row>
    <row r="94" spans="2:24" x14ac:dyDescent="0.25">
      <c r="B94" s="31">
        <f t="shared" si="12"/>
        <v>139</v>
      </c>
      <c r="C94" s="65" t="str">
        <f>IFERROR(VLOOKUP($B94,'Fixed Mortgage Amort. Schedule'!$B$11:$I$371, 6, FALSE), "0.00")</f>
        <v>0.00</v>
      </c>
      <c r="D94" s="43">
        <v>79</v>
      </c>
      <c r="E94" s="65" t="str">
        <f>IFERROR(VLOOKUP($D94,'Refinance Fixed Amort. Schedule'!$B$11:$I$371, 6, FALSE),"0.00")</f>
        <v>0.00</v>
      </c>
      <c r="F94" s="59">
        <f t="shared" si="8"/>
        <v>0</v>
      </c>
      <c r="H94" s="31">
        <f t="shared" si="13"/>
        <v>139</v>
      </c>
      <c r="I94" s="65" t="str">
        <f>IFERROR(VLOOKUP($H94,'Fixed Mortgage Amort. Schedule'!$B$11:$I$371, 6, FALSE),"0.00")</f>
        <v>0.00</v>
      </c>
      <c r="J94" s="43">
        <v>79</v>
      </c>
      <c r="K94" s="65">
        <f>IFERROR(VLOOKUP($J94,'ARM Refinance Amort.'!$B$11:$I$371, 7, FALSE),"")</f>
        <v>930.27043822569112</v>
      </c>
      <c r="L94" s="59">
        <f t="shared" si="9"/>
        <v>-930.27043822569112</v>
      </c>
      <c r="N94" s="31">
        <f t="shared" si="14"/>
        <v>139</v>
      </c>
      <c r="O94" s="65">
        <f>IFERROR(VLOOKUP($N94,'ARM Mortgage Amort. Schedule'!$B$10:$I$371, 7, FALSE),"0.00")</f>
        <v>1271.4866753492356</v>
      </c>
      <c r="P94" s="43">
        <v>79</v>
      </c>
      <c r="Q94" s="65" t="str">
        <f>IFERROR(VLOOKUP($P94,'Refinance Fixed Amort. Schedule'!$B$11:$I$371, 6, FALSE),"")</f>
        <v/>
      </c>
      <c r="R94" s="67" t="str">
        <f t="shared" si="10"/>
        <v/>
      </c>
      <c r="T94" s="31">
        <f t="shared" si="15"/>
        <v>139</v>
      </c>
      <c r="U94" s="65">
        <f>IFERROR(VLOOKUP($T94,'ARM Mortgage Amort. Schedule'!$B$10:$I$371, 7, FALSE),"0.00")</f>
        <v>1271.4866753492356</v>
      </c>
      <c r="V94" s="77">
        <v>79</v>
      </c>
      <c r="W94" s="65">
        <f>IFERROR(VLOOKUP($V94,'ARM Refinance Amort.'!$B$11:$I$371, 7, FALSE),"")</f>
        <v>930.27043822569112</v>
      </c>
      <c r="X94" s="67">
        <f t="shared" si="11"/>
        <v>341.21623712354449</v>
      </c>
    </row>
    <row r="95" spans="2:24" x14ac:dyDescent="0.25">
      <c r="B95" s="31">
        <f t="shared" si="12"/>
        <v>140</v>
      </c>
      <c r="C95" s="65" t="str">
        <f>IFERROR(VLOOKUP($B95,'Fixed Mortgage Amort. Schedule'!$B$11:$I$371, 6, FALSE), "0.00")</f>
        <v>0.00</v>
      </c>
      <c r="D95" s="43">
        <v>80</v>
      </c>
      <c r="E95" s="65" t="str">
        <f>IFERROR(VLOOKUP($D95,'Refinance Fixed Amort. Schedule'!$B$11:$I$371, 6, FALSE),"0.00")</f>
        <v>0.00</v>
      </c>
      <c r="F95" s="59">
        <f t="shared" si="8"/>
        <v>0</v>
      </c>
      <c r="H95" s="31">
        <f t="shared" si="13"/>
        <v>140</v>
      </c>
      <c r="I95" s="65" t="str">
        <f>IFERROR(VLOOKUP($H95,'Fixed Mortgage Amort. Schedule'!$B$11:$I$371, 6, FALSE),"0.00")</f>
        <v>0.00</v>
      </c>
      <c r="J95" s="43">
        <v>80</v>
      </c>
      <c r="K95" s="65">
        <f>IFERROR(VLOOKUP($J95,'ARM Refinance Amort.'!$B$11:$I$371, 7, FALSE),"")</f>
        <v>931.6685477876199</v>
      </c>
      <c r="L95" s="59">
        <f t="shared" si="9"/>
        <v>-931.6685477876199</v>
      </c>
      <c r="N95" s="31">
        <f t="shared" si="14"/>
        <v>140</v>
      </c>
      <c r="O95" s="65">
        <f>IFERROR(VLOOKUP($N95,'ARM Mortgage Amort. Schedule'!$B$10:$I$371, 7, FALSE),"0.00")</f>
        <v>1274.4162204902718</v>
      </c>
      <c r="P95" s="43">
        <v>80</v>
      </c>
      <c r="Q95" s="65" t="str">
        <f>IFERROR(VLOOKUP($P95,'Refinance Fixed Amort. Schedule'!$B$11:$I$371, 6, FALSE),"")</f>
        <v/>
      </c>
      <c r="R95" s="67" t="str">
        <f t="shared" si="10"/>
        <v/>
      </c>
      <c r="T95" s="31">
        <f t="shared" si="15"/>
        <v>140</v>
      </c>
      <c r="U95" s="65">
        <f>IFERROR(VLOOKUP($T95,'ARM Mortgage Amort. Schedule'!$B$10:$I$371, 7, FALSE),"0.00")</f>
        <v>1274.4162204902718</v>
      </c>
      <c r="V95" s="77">
        <v>80</v>
      </c>
      <c r="W95" s="65">
        <f>IFERROR(VLOOKUP($V95,'ARM Refinance Amort.'!$B$11:$I$371, 7, FALSE),"")</f>
        <v>931.6685477876199</v>
      </c>
      <c r="X95" s="67">
        <f t="shared" si="11"/>
        <v>342.74767270265193</v>
      </c>
    </row>
    <row r="96" spans="2:24" x14ac:dyDescent="0.25">
      <c r="B96" s="31">
        <f t="shared" si="12"/>
        <v>141</v>
      </c>
      <c r="C96" s="65" t="str">
        <f>IFERROR(VLOOKUP($B96,'Fixed Mortgage Amort. Schedule'!$B$11:$I$371, 6, FALSE), "0.00")</f>
        <v>0.00</v>
      </c>
      <c r="D96" s="43">
        <v>81</v>
      </c>
      <c r="E96" s="65" t="str">
        <f>IFERROR(VLOOKUP($D96,'Refinance Fixed Amort. Schedule'!$B$11:$I$371, 6, FALSE),"0.00")</f>
        <v>0.00</v>
      </c>
      <c r="F96" s="59">
        <f t="shared" si="8"/>
        <v>0</v>
      </c>
      <c r="H96" s="31">
        <f t="shared" si="13"/>
        <v>141</v>
      </c>
      <c r="I96" s="65" t="str">
        <f>IFERROR(VLOOKUP($H96,'Fixed Mortgage Amort. Schedule'!$B$11:$I$371, 6, FALSE),"0.00")</f>
        <v>0.00</v>
      </c>
      <c r="J96" s="43">
        <v>81</v>
      </c>
      <c r="K96" s="65">
        <f>IFERROR(VLOOKUP($J96,'ARM Refinance Amort.'!$B$11:$I$371, 7, FALSE),"")</f>
        <v>933.07947335386621</v>
      </c>
      <c r="L96" s="59">
        <f t="shared" si="9"/>
        <v>-933.07947335386621</v>
      </c>
      <c r="N96" s="31">
        <f t="shared" si="14"/>
        <v>141</v>
      </c>
      <c r="O96" s="65">
        <f>IFERROR(VLOOKUP($N96,'ARM Mortgage Amort. Schedule'!$B$10:$I$371, 7, FALSE),"0.00")</f>
        <v>1277.3726197951012</v>
      </c>
      <c r="P96" s="43">
        <v>81</v>
      </c>
      <c r="Q96" s="65" t="str">
        <f>IFERROR(VLOOKUP($P96,'Refinance Fixed Amort. Schedule'!$B$11:$I$371, 6, FALSE),"")</f>
        <v/>
      </c>
      <c r="R96" s="67" t="str">
        <f t="shared" si="10"/>
        <v/>
      </c>
      <c r="T96" s="31">
        <f t="shared" si="15"/>
        <v>141</v>
      </c>
      <c r="U96" s="65">
        <f>IFERROR(VLOOKUP($T96,'ARM Mortgage Amort. Schedule'!$B$10:$I$371, 7, FALSE),"0.00")</f>
        <v>1277.3726197951012</v>
      </c>
      <c r="V96" s="77">
        <v>81</v>
      </c>
      <c r="W96" s="65">
        <f>IFERROR(VLOOKUP($V96,'ARM Refinance Amort.'!$B$11:$I$371, 7, FALSE),"")</f>
        <v>933.07947335386621</v>
      </c>
      <c r="X96" s="67">
        <f t="shared" si="11"/>
        <v>344.29314644123497</v>
      </c>
    </row>
    <row r="97" spans="2:24" x14ac:dyDescent="0.25">
      <c r="B97" s="31">
        <f t="shared" si="12"/>
        <v>142</v>
      </c>
      <c r="C97" s="65" t="str">
        <f>IFERROR(VLOOKUP($B97,'Fixed Mortgage Amort. Schedule'!$B$11:$I$371, 6, FALSE), "0.00")</f>
        <v>0.00</v>
      </c>
      <c r="D97" s="43">
        <v>82</v>
      </c>
      <c r="E97" s="65" t="str">
        <f>IFERROR(VLOOKUP($D97,'Refinance Fixed Amort. Schedule'!$B$11:$I$371, 6, FALSE),"0.00")</f>
        <v>0.00</v>
      </c>
      <c r="F97" s="59">
        <f t="shared" si="8"/>
        <v>0</v>
      </c>
      <c r="H97" s="31">
        <f t="shared" si="13"/>
        <v>142</v>
      </c>
      <c r="I97" s="65" t="str">
        <f>IFERROR(VLOOKUP($H97,'Fixed Mortgage Amort. Schedule'!$B$11:$I$371, 6, FALSE),"0.00")</f>
        <v>0.00</v>
      </c>
      <c r="J97" s="43">
        <v>82</v>
      </c>
      <c r="K97" s="65">
        <f>IFERROR(VLOOKUP($J97,'ARM Refinance Amort.'!$B$11:$I$371, 7, FALSE),"")</f>
        <v>934.50333240446992</v>
      </c>
      <c r="L97" s="59">
        <f t="shared" si="9"/>
        <v>-934.50333240446992</v>
      </c>
      <c r="N97" s="31">
        <f t="shared" si="14"/>
        <v>142</v>
      </c>
      <c r="O97" s="65">
        <f>IFERROR(VLOOKUP($N97,'ARM Mortgage Amort. Schedule'!$B$10:$I$371, 7, FALSE),"0.00")</f>
        <v>1280.3561194268914</v>
      </c>
      <c r="P97" s="43">
        <v>82</v>
      </c>
      <c r="Q97" s="65" t="str">
        <f>IFERROR(VLOOKUP($P97,'Refinance Fixed Amort. Schedule'!$B$11:$I$371, 6, FALSE),"")</f>
        <v/>
      </c>
      <c r="R97" s="67" t="str">
        <f t="shared" si="10"/>
        <v/>
      </c>
      <c r="T97" s="31">
        <f t="shared" si="15"/>
        <v>142</v>
      </c>
      <c r="U97" s="65">
        <f>IFERROR(VLOOKUP($T97,'ARM Mortgage Amort. Schedule'!$B$10:$I$371, 7, FALSE),"0.00")</f>
        <v>1280.3561194268914</v>
      </c>
      <c r="V97" s="77">
        <v>82</v>
      </c>
      <c r="W97" s="65">
        <f>IFERROR(VLOOKUP($V97,'ARM Refinance Amort.'!$B$11:$I$371, 7, FALSE),"")</f>
        <v>934.50333240446992</v>
      </c>
      <c r="X97" s="67">
        <f t="shared" si="11"/>
        <v>345.85278702242147</v>
      </c>
    </row>
    <row r="98" spans="2:24" x14ac:dyDescent="0.25">
      <c r="B98" s="31">
        <f t="shared" si="12"/>
        <v>143</v>
      </c>
      <c r="C98" s="65" t="str">
        <f>IFERROR(VLOOKUP($B98,'Fixed Mortgage Amort. Schedule'!$B$11:$I$371, 6, FALSE), "0.00")</f>
        <v>0.00</v>
      </c>
      <c r="D98" s="43">
        <v>83</v>
      </c>
      <c r="E98" s="65" t="str">
        <f>IFERROR(VLOOKUP($D98,'Refinance Fixed Amort. Schedule'!$B$11:$I$371, 6, FALSE),"0.00")</f>
        <v>0.00</v>
      </c>
      <c r="F98" s="59">
        <f t="shared" si="8"/>
        <v>0</v>
      </c>
      <c r="H98" s="31">
        <f t="shared" si="13"/>
        <v>143</v>
      </c>
      <c r="I98" s="65" t="str">
        <f>IFERROR(VLOOKUP($H98,'Fixed Mortgage Amort. Schedule'!$B$11:$I$371, 6, FALSE),"0.00")</f>
        <v>0.00</v>
      </c>
      <c r="J98" s="43">
        <v>83</v>
      </c>
      <c r="K98" s="65">
        <f>IFERROR(VLOOKUP($J98,'ARM Refinance Amort.'!$B$11:$I$371, 7, FALSE),"")</f>
        <v>935.94024349637084</v>
      </c>
      <c r="L98" s="59">
        <f t="shared" si="9"/>
        <v>-935.94024349637084</v>
      </c>
      <c r="N98" s="31">
        <f t="shared" si="14"/>
        <v>143</v>
      </c>
      <c r="O98" s="65">
        <f>IFERROR(VLOOKUP($N98,'ARM Mortgage Amort. Schedule'!$B$10:$I$371, 7, FALSE),"0.00")</f>
        <v>1283.3669678053061</v>
      </c>
      <c r="P98" s="43">
        <v>83</v>
      </c>
      <c r="Q98" s="65" t="str">
        <f>IFERROR(VLOOKUP($P98,'Refinance Fixed Amort. Schedule'!$B$11:$I$371, 6, FALSE),"")</f>
        <v/>
      </c>
      <c r="R98" s="67" t="str">
        <f t="shared" si="10"/>
        <v/>
      </c>
      <c r="T98" s="31">
        <f t="shared" si="15"/>
        <v>143</v>
      </c>
      <c r="U98" s="65">
        <f>IFERROR(VLOOKUP($T98,'ARM Mortgage Amort. Schedule'!$B$10:$I$371, 7, FALSE),"0.00")</f>
        <v>1283.3669678053061</v>
      </c>
      <c r="V98" s="77">
        <v>83</v>
      </c>
      <c r="W98" s="65">
        <f>IFERROR(VLOOKUP($V98,'ARM Refinance Amort.'!$B$11:$I$371, 7, FALSE),"")</f>
        <v>935.94024349637084</v>
      </c>
      <c r="X98" s="67">
        <f t="shared" si="11"/>
        <v>347.42672430893526</v>
      </c>
    </row>
    <row r="99" spans="2:24" x14ac:dyDescent="0.25">
      <c r="B99" s="31">
        <f t="shared" si="12"/>
        <v>144</v>
      </c>
      <c r="C99" s="65" t="str">
        <f>IFERROR(VLOOKUP($B99,'Fixed Mortgage Amort. Schedule'!$B$11:$I$371, 6, FALSE), "0.00")</f>
        <v>0.00</v>
      </c>
      <c r="D99" s="43">
        <v>84</v>
      </c>
      <c r="E99" s="65" t="str">
        <f>IFERROR(VLOOKUP($D99,'Refinance Fixed Amort. Schedule'!$B$11:$I$371, 6, FALSE),"0.00")</f>
        <v>0.00</v>
      </c>
      <c r="F99" s="59">
        <f t="shared" si="8"/>
        <v>0</v>
      </c>
      <c r="H99" s="31">
        <f t="shared" si="13"/>
        <v>144</v>
      </c>
      <c r="I99" s="65" t="str">
        <f>IFERROR(VLOOKUP($H99,'Fixed Mortgage Amort. Schedule'!$B$11:$I$371, 6, FALSE),"0.00")</f>
        <v>0.00</v>
      </c>
      <c r="J99" s="43">
        <v>84</v>
      </c>
      <c r="K99" s="65">
        <f>IFERROR(VLOOKUP($J99,'ARM Refinance Amort.'!$B$11:$I$371, 7, FALSE),"")</f>
        <v>937.39032627328083</v>
      </c>
      <c r="L99" s="59">
        <f t="shared" si="9"/>
        <v>-937.39032627328083</v>
      </c>
      <c r="N99" s="31">
        <f t="shared" si="14"/>
        <v>144</v>
      </c>
      <c r="O99" s="65">
        <f>IFERROR(VLOOKUP($N99,'ARM Mortgage Amort. Schedule'!$B$10:$I$371, 7, FALSE),"0.00")</f>
        <v>1286.4054156271898</v>
      </c>
      <c r="P99" s="43">
        <v>84</v>
      </c>
      <c r="Q99" s="65" t="str">
        <f>IFERROR(VLOOKUP($P99,'Refinance Fixed Amort. Schedule'!$B$11:$I$371, 6, FALSE),"")</f>
        <v/>
      </c>
      <c r="R99" s="67" t="str">
        <f t="shared" si="10"/>
        <v/>
      </c>
      <c r="T99" s="31">
        <f t="shared" si="15"/>
        <v>144</v>
      </c>
      <c r="U99" s="65">
        <f>IFERROR(VLOOKUP($T99,'ARM Mortgage Amort. Schedule'!$B$10:$I$371, 7, FALSE),"0.00")</f>
        <v>1286.4054156271898</v>
      </c>
      <c r="V99" s="77">
        <v>84</v>
      </c>
      <c r="W99" s="65">
        <f>IFERROR(VLOOKUP($V99,'ARM Refinance Amort.'!$B$11:$I$371, 7, FALSE),"")</f>
        <v>937.39032627328083</v>
      </c>
      <c r="X99" s="67">
        <f t="shared" si="11"/>
        <v>349.01508935390893</v>
      </c>
    </row>
    <row r="100" spans="2:24" x14ac:dyDescent="0.25">
      <c r="B100" s="31">
        <f t="shared" si="12"/>
        <v>145</v>
      </c>
      <c r="C100" s="65" t="str">
        <f>IFERROR(VLOOKUP($B100,'Fixed Mortgage Amort. Schedule'!$B$11:$I$371, 6, FALSE), "0.00")</f>
        <v>0.00</v>
      </c>
      <c r="D100" s="43">
        <v>85</v>
      </c>
      <c r="E100" s="65" t="str">
        <f>IFERROR(VLOOKUP($D100,'Refinance Fixed Amort. Schedule'!$B$11:$I$371, 6, FALSE),"0.00")</f>
        <v>0.00</v>
      </c>
      <c r="F100" s="59">
        <f t="shared" si="8"/>
        <v>0</v>
      </c>
      <c r="H100" s="31">
        <f t="shared" si="13"/>
        <v>145</v>
      </c>
      <c r="I100" s="65" t="str">
        <f>IFERROR(VLOOKUP($H100,'Fixed Mortgage Amort. Schedule'!$B$11:$I$371, 6, FALSE),"0.00")</f>
        <v>0.00</v>
      </c>
      <c r="J100" s="43">
        <v>85</v>
      </c>
      <c r="K100" s="65">
        <f>IFERROR(VLOOKUP($J100,'ARM Refinance Amort.'!$B$11:$I$371, 7, FALSE),"")</f>
        <v>938.85370147564572</v>
      </c>
      <c r="L100" s="59">
        <f t="shared" si="9"/>
        <v>-938.85370147564572</v>
      </c>
      <c r="N100" s="31">
        <f t="shared" si="14"/>
        <v>145</v>
      </c>
      <c r="O100" s="65">
        <f>IFERROR(VLOOKUP($N100,'ARM Mortgage Amort. Schedule'!$B$10:$I$371, 7, FALSE),"0.00")</f>
        <v>1289.4717158874407</v>
      </c>
      <c r="P100" s="43">
        <v>85</v>
      </c>
      <c r="Q100" s="65" t="str">
        <f>IFERROR(VLOOKUP($P100,'Refinance Fixed Amort. Schedule'!$B$11:$I$371, 6, FALSE),"")</f>
        <v/>
      </c>
      <c r="R100" s="67" t="str">
        <f t="shared" si="10"/>
        <v/>
      </c>
      <c r="T100" s="31">
        <f t="shared" si="15"/>
        <v>145</v>
      </c>
      <c r="U100" s="65">
        <f>IFERROR(VLOOKUP($T100,'ARM Mortgage Amort. Schedule'!$B$10:$I$371, 7, FALSE),"0.00")</f>
        <v>1289.4717158874407</v>
      </c>
      <c r="V100" s="77">
        <v>85</v>
      </c>
      <c r="W100" s="65">
        <f>IFERROR(VLOOKUP($V100,'ARM Refinance Amort.'!$B$11:$I$371, 7, FALSE),"")</f>
        <v>938.85370147564572</v>
      </c>
      <c r="X100" s="67">
        <f t="shared" si="11"/>
        <v>350.618014411795</v>
      </c>
    </row>
    <row r="101" spans="2:24" x14ac:dyDescent="0.25">
      <c r="B101" s="31">
        <f t="shared" si="12"/>
        <v>146</v>
      </c>
      <c r="C101" s="65" t="str">
        <f>IFERROR(VLOOKUP($B101,'Fixed Mortgage Amort. Schedule'!$B$11:$I$371, 6, FALSE), "0.00")</f>
        <v>0.00</v>
      </c>
      <c r="D101" s="43">
        <v>86</v>
      </c>
      <c r="E101" s="65" t="str">
        <f>IFERROR(VLOOKUP($D101,'Refinance Fixed Amort. Schedule'!$B$11:$I$371, 6, FALSE),"0.00")</f>
        <v>0.00</v>
      </c>
      <c r="F101" s="59">
        <f t="shared" si="8"/>
        <v>0</v>
      </c>
      <c r="H101" s="31">
        <f t="shared" si="13"/>
        <v>146</v>
      </c>
      <c r="I101" s="65" t="str">
        <f>IFERROR(VLOOKUP($H101,'Fixed Mortgage Amort. Schedule'!$B$11:$I$371, 6, FALSE),"0.00")</f>
        <v>0.00</v>
      </c>
      <c r="J101" s="43">
        <v>86</v>
      </c>
      <c r="K101" s="65">
        <f>IFERROR(VLOOKUP($J101,'ARM Refinance Amort.'!$B$11:$I$371, 7, FALSE),"")</f>
        <v>940.33049095069919</v>
      </c>
      <c r="L101" s="59">
        <f t="shared" si="9"/>
        <v>-940.33049095069919</v>
      </c>
      <c r="N101" s="31">
        <f t="shared" si="14"/>
        <v>146</v>
      </c>
      <c r="O101" s="65">
        <f>IFERROR(VLOOKUP($N101,'ARM Mortgage Amort. Schedule'!$B$10:$I$371, 7, FALSE),"0.00")</f>
        <v>1292.5661239000774</v>
      </c>
      <c r="P101" s="43">
        <v>86</v>
      </c>
      <c r="Q101" s="65" t="str">
        <f>IFERROR(VLOOKUP($P101,'Refinance Fixed Amort. Schedule'!$B$11:$I$371, 6, FALSE),"")</f>
        <v/>
      </c>
      <c r="R101" s="67" t="str">
        <f t="shared" si="10"/>
        <v/>
      </c>
      <c r="T101" s="31">
        <f t="shared" si="15"/>
        <v>146</v>
      </c>
      <c r="U101" s="65">
        <f>IFERROR(VLOOKUP($T101,'ARM Mortgage Amort. Schedule'!$B$10:$I$371, 7, FALSE),"0.00")</f>
        <v>1292.5661239000774</v>
      </c>
      <c r="V101" s="77">
        <v>86</v>
      </c>
      <c r="W101" s="65">
        <f>IFERROR(VLOOKUP($V101,'ARM Refinance Amort.'!$B$11:$I$371, 7, FALSE),"")</f>
        <v>940.33049095069919</v>
      </c>
      <c r="X101" s="67">
        <f t="shared" si="11"/>
        <v>352.23563294937821</v>
      </c>
    </row>
    <row r="102" spans="2:24" x14ac:dyDescent="0.25">
      <c r="B102" s="31">
        <f t="shared" si="12"/>
        <v>147</v>
      </c>
      <c r="C102" s="65" t="str">
        <f>IFERROR(VLOOKUP($B102,'Fixed Mortgage Amort. Schedule'!$B$11:$I$371, 6, FALSE), "0.00")</f>
        <v>0.00</v>
      </c>
      <c r="D102" s="43">
        <v>87</v>
      </c>
      <c r="E102" s="65" t="str">
        <f>IFERROR(VLOOKUP($D102,'Refinance Fixed Amort. Schedule'!$B$11:$I$371, 6, FALSE),"0.00")</f>
        <v>0.00</v>
      </c>
      <c r="F102" s="59">
        <f t="shared" si="8"/>
        <v>0</v>
      </c>
      <c r="H102" s="31">
        <f t="shared" si="13"/>
        <v>147</v>
      </c>
      <c r="I102" s="65" t="str">
        <f>IFERROR(VLOOKUP($H102,'Fixed Mortgage Amort. Schedule'!$B$11:$I$371, 6, FALSE),"0.00")</f>
        <v>0.00</v>
      </c>
      <c r="J102" s="43">
        <v>87</v>
      </c>
      <c r="K102" s="65">
        <f>IFERROR(VLOOKUP($J102,'ARM Refinance Amort.'!$B$11:$I$371, 7, FALSE),"")</f>
        <v>941.82081766260717</v>
      </c>
      <c r="L102" s="59">
        <f t="shared" si="9"/>
        <v>-941.82081766260717</v>
      </c>
      <c r="N102" s="31">
        <f t="shared" si="14"/>
        <v>147</v>
      </c>
      <c r="O102" s="65">
        <f>IFERROR(VLOOKUP($N102,'ARM Mortgage Amort. Schedule'!$B$10:$I$371, 7, FALSE),"0.00")</f>
        <v>1295.6888973194964</v>
      </c>
      <c r="P102" s="43">
        <v>87</v>
      </c>
      <c r="Q102" s="65" t="str">
        <f>IFERROR(VLOOKUP($P102,'Refinance Fixed Amort. Schedule'!$B$11:$I$371, 6, FALSE),"")</f>
        <v/>
      </c>
      <c r="R102" s="67" t="str">
        <f t="shared" si="10"/>
        <v/>
      </c>
      <c r="T102" s="31">
        <f t="shared" si="15"/>
        <v>147</v>
      </c>
      <c r="U102" s="65">
        <f>IFERROR(VLOOKUP($T102,'ARM Mortgage Amort. Schedule'!$B$10:$I$371, 7, FALSE),"0.00")</f>
        <v>1295.6888973194964</v>
      </c>
      <c r="V102" s="77">
        <v>87</v>
      </c>
      <c r="W102" s="65">
        <f>IFERROR(VLOOKUP($V102,'ARM Refinance Amort.'!$B$11:$I$371, 7, FALSE),"")</f>
        <v>941.82081766260717</v>
      </c>
      <c r="X102" s="67">
        <f t="shared" si="11"/>
        <v>353.86807965688922</v>
      </c>
    </row>
    <row r="103" spans="2:24" x14ac:dyDescent="0.25">
      <c r="B103" s="31">
        <f t="shared" si="12"/>
        <v>148</v>
      </c>
      <c r="C103" s="65" t="str">
        <f>IFERROR(VLOOKUP($B103,'Fixed Mortgage Amort. Schedule'!$B$11:$I$371, 6, FALSE), "0.00")</f>
        <v>0.00</v>
      </c>
      <c r="D103" s="43">
        <v>88</v>
      </c>
      <c r="E103" s="65" t="str">
        <f>IFERROR(VLOOKUP($D103,'Refinance Fixed Amort. Schedule'!$B$11:$I$371, 6, FALSE),"0.00")</f>
        <v>0.00</v>
      </c>
      <c r="F103" s="59">
        <f t="shared" si="8"/>
        <v>0</v>
      </c>
      <c r="H103" s="31">
        <f t="shared" si="13"/>
        <v>148</v>
      </c>
      <c r="I103" s="65" t="str">
        <f>IFERROR(VLOOKUP($H103,'Fixed Mortgage Amort. Schedule'!$B$11:$I$371, 6, FALSE),"0.00")</f>
        <v>0.00</v>
      </c>
      <c r="J103" s="43">
        <v>88</v>
      </c>
      <c r="K103" s="65">
        <f>IFERROR(VLOOKUP($J103,'ARM Refinance Amort.'!$B$11:$I$371, 7, FALSE),"")</f>
        <v>943.32480570270764</v>
      </c>
      <c r="L103" s="59">
        <f t="shared" si="9"/>
        <v>-943.32480570270764</v>
      </c>
      <c r="N103" s="31">
        <f t="shared" si="14"/>
        <v>148</v>
      </c>
      <c r="O103" s="65">
        <f>IFERROR(VLOOKUP($N103,'ARM Mortgage Amort. Schedule'!$B$10:$I$371, 7, FALSE),"0.00")</f>
        <v>1298.8402961619267</v>
      </c>
      <c r="P103" s="43">
        <v>88</v>
      </c>
      <c r="Q103" s="65" t="str">
        <f>IFERROR(VLOOKUP($P103,'Refinance Fixed Amort. Schedule'!$B$11:$I$371, 6, FALSE),"")</f>
        <v/>
      </c>
      <c r="R103" s="67" t="str">
        <f t="shared" si="10"/>
        <v/>
      </c>
      <c r="T103" s="31">
        <f t="shared" si="15"/>
        <v>148</v>
      </c>
      <c r="U103" s="65">
        <f>IFERROR(VLOOKUP($T103,'ARM Mortgage Amort. Schedule'!$B$10:$I$371, 7, FALSE),"0.00")</f>
        <v>1298.8402961619267</v>
      </c>
      <c r="V103" s="77">
        <v>88</v>
      </c>
      <c r="W103" s="65">
        <f>IFERROR(VLOOKUP($V103,'ARM Refinance Amort.'!$B$11:$I$371, 7, FALSE),"")</f>
        <v>943.32480570270764</v>
      </c>
      <c r="X103" s="67">
        <f t="shared" si="11"/>
        <v>355.51549045921911</v>
      </c>
    </row>
    <row r="104" spans="2:24" x14ac:dyDescent="0.25">
      <c r="B104" s="31">
        <f t="shared" si="12"/>
        <v>149</v>
      </c>
      <c r="C104" s="65" t="str">
        <f>IFERROR(VLOOKUP($B104,'Fixed Mortgage Amort. Schedule'!$B$11:$I$371, 6, FALSE), "0.00")</f>
        <v>0.00</v>
      </c>
      <c r="D104" s="43">
        <v>89</v>
      </c>
      <c r="E104" s="65" t="str">
        <f>IFERROR(VLOOKUP($D104,'Refinance Fixed Amort. Schedule'!$B$11:$I$371, 6, FALSE),"0.00")</f>
        <v>0.00</v>
      </c>
      <c r="F104" s="59">
        <f t="shared" si="8"/>
        <v>0</v>
      </c>
      <c r="H104" s="31">
        <f t="shared" si="13"/>
        <v>149</v>
      </c>
      <c r="I104" s="65" t="str">
        <f>IFERROR(VLOOKUP($H104,'Fixed Mortgage Amort. Schedule'!$B$11:$I$371, 6, FALSE),"0.00")</f>
        <v>0.00</v>
      </c>
      <c r="J104" s="43">
        <v>89</v>
      </c>
      <c r="K104" s="65">
        <f>IFERROR(VLOOKUP($J104,'ARM Refinance Amort.'!$B$11:$I$371, 7, FALSE),"")</f>
        <v>944.84258029984233</v>
      </c>
      <c r="L104" s="59">
        <f t="shared" si="9"/>
        <v>-944.84258029984233</v>
      </c>
      <c r="N104" s="31">
        <f t="shared" si="14"/>
        <v>149</v>
      </c>
      <c r="O104" s="65">
        <f>IFERROR(VLOOKUP($N104,'ARM Mortgage Amort. Schedule'!$B$10:$I$371, 7, FALSE),"0.00")</f>
        <v>1302.0205828270794</v>
      </c>
      <c r="P104" s="43">
        <v>89</v>
      </c>
      <c r="Q104" s="65" t="str">
        <f>IFERROR(VLOOKUP($P104,'Refinance Fixed Amort. Schedule'!$B$11:$I$371, 6, FALSE),"")</f>
        <v/>
      </c>
      <c r="R104" s="67" t="str">
        <f t="shared" si="10"/>
        <v/>
      </c>
      <c r="T104" s="31">
        <f t="shared" si="15"/>
        <v>149</v>
      </c>
      <c r="U104" s="65">
        <f>IFERROR(VLOOKUP($T104,'ARM Mortgage Amort. Schedule'!$B$10:$I$371, 7, FALSE),"0.00")</f>
        <v>1302.0205828270794</v>
      </c>
      <c r="V104" s="77">
        <v>89</v>
      </c>
      <c r="W104" s="65">
        <f>IFERROR(VLOOKUP($V104,'ARM Refinance Amort.'!$B$11:$I$371, 7, FALSE),"")</f>
        <v>944.84258029984233</v>
      </c>
      <c r="X104" s="67">
        <f t="shared" si="11"/>
        <v>357.17800252723703</v>
      </c>
    </row>
    <row r="105" spans="2:24" x14ac:dyDescent="0.25">
      <c r="B105" s="31">
        <f t="shared" si="12"/>
        <v>150</v>
      </c>
      <c r="C105" s="65" t="str">
        <f>IFERROR(VLOOKUP($B105,'Fixed Mortgage Amort. Schedule'!$B$11:$I$371, 6, FALSE), "0.00")</f>
        <v>0.00</v>
      </c>
      <c r="D105" s="43">
        <v>90</v>
      </c>
      <c r="E105" s="65" t="str">
        <f>IFERROR(VLOOKUP($D105,'Refinance Fixed Amort. Schedule'!$B$11:$I$371, 6, FALSE),"0.00")</f>
        <v>0.00</v>
      </c>
      <c r="F105" s="59">
        <f t="shared" si="8"/>
        <v>0</v>
      </c>
      <c r="H105" s="31">
        <f t="shared" si="13"/>
        <v>150</v>
      </c>
      <c r="I105" s="65" t="str">
        <f>IFERROR(VLOOKUP($H105,'Fixed Mortgage Amort. Schedule'!$B$11:$I$371, 6, FALSE),"0.00")</f>
        <v>0.00</v>
      </c>
      <c r="J105" s="43">
        <v>90</v>
      </c>
      <c r="K105" s="65">
        <f>IFERROR(VLOOKUP($J105,'ARM Refinance Amort.'!$B$11:$I$371, 7, FALSE),"")</f>
        <v>946.37426783078411</v>
      </c>
      <c r="L105" s="59">
        <f t="shared" si="9"/>
        <v>-946.37426783078411</v>
      </c>
      <c r="N105" s="31">
        <f t="shared" si="14"/>
        <v>150</v>
      </c>
      <c r="O105" s="65">
        <f>IFERROR(VLOOKUP($N105,'ARM Mortgage Amort. Schedule'!$B$10:$I$371, 7, FALSE),"0.00")</f>
        <v>1305.2300221199962</v>
      </c>
      <c r="P105" s="43">
        <v>90</v>
      </c>
      <c r="Q105" s="65" t="str">
        <f>IFERROR(VLOOKUP($P105,'Refinance Fixed Amort. Schedule'!$B$11:$I$371, 6, FALSE),"")</f>
        <v/>
      </c>
      <c r="R105" s="67" t="str">
        <f t="shared" si="10"/>
        <v/>
      </c>
      <c r="T105" s="31">
        <f t="shared" si="15"/>
        <v>150</v>
      </c>
      <c r="U105" s="65">
        <f>IFERROR(VLOOKUP($T105,'ARM Mortgage Amort. Schedule'!$B$10:$I$371, 7, FALSE),"0.00")</f>
        <v>1305.2300221199962</v>
      </c>
      <c r="V105" s="77">
        <v>90</v>
      </c>
      <c r="W105" s="65">
        <f>IFERROR(VLOOKUP($V105,'ARM Refinance Amort.'!$B$11:$I$371, 7, FALSE),"")</f>
        <v>946.37426783078411</v>
      </c>
      <c r="X105" s="67">
        <f t="shared" si="11"/>
        <v>358.85575428921209</v>
      </c>
    </row>
    <row r="106" spans="2:24" x14ac:dyDescent="0.25">
      <c r="B106" s="31">
        <f t="shared" si="12"/>
        <v>151</v>
      </c>
      <c r="C106" s="65" t="str">
        <f>IFERROR(VLOOKUP($B106,'Fixed Mortgage Amort. Schedule'!$B$11:$I$371, 6, FALSE), "0.00")</f>
        <v>0.00</v>
      </c>
      <c r="D106" s="43">
        <v>91</v>
      </c>
      <c r="E106" s="65" t="str">
        <f>IFERROR(VLOOKUP($D106,'Refinance Fixed Amort. Schedule'!$B$11:$I$371, 6, FALSE),"0.00")</f>
        <v>0.00</v>
      </c>
      <c r="F106" s="59">
        <f t="shared" si="8"/>
        <v>0</v>
      </c>
      <c r="H106" s="31">
        <f t="shared" si="13"/>
        <v>151</v>
      </c>
      <c r="I106" s="65" t="str">
        <f>IFERROR(VLOOKUP($H106,'Fixed Mortgage Amort. Schedule'!$B$11:$I$371, 6, FALSE),"0.00")</f>
        <v>0.00</v>
      </c>
      <c r="J106" s="43">
        <v>91</v>
      </c>
      <c r="K106" s="65">
        <f>IFERROR(VLOOKUP($J106,'ARM Refinance Amort.'!$B$11:$I$371, 7, FALSE),"")</f>
        <v>947.91999583075949</v>
      </c>
      <c r="L106" s="59">
        <f t="shared" si="9"/>
        <v>-947.91999583075949</v>
      </c>
      <c r="N106" s="31">
        <f t="shared" si="14"/>
        <v>151</v>
      </c>
      <c r="O106" s="65">
        <f>IFERROR(VLOOKUP($N106,'ARM Mortgage Amort. Schedule'!$B$10:$I$371, 7, FALSE),"0.00")</f>
        <v>1308.4688812730978</v>
      </c>
      <c r="P106" s="43">
        <v>91</v>
      </c>
      <c r="Q106" s="65" t="str">
        <f>IFERROR(VLOOKUP($P106,'Refinance Fixed Amort. Schedule'!$B$11:$I$371, 6, FALSE),"")</f>
        <v/>
      </c>
      <c r="R106" s="67" t="str">
        <f t="shared" si="10"/>
        <v/>
      </c>
      <c r="T106" s="31">
        <f t="shared" si="15"/>
        <v>151</v>
      </c>
      <c r="U106" s="65">
        <f>IFERROR(VLOOKUP($T106,'ARM Mortgage Amort. Schedule'!$B$10:$I$371, 7, FALSE),"0.00")</f>
        <v>1308.4688812730978</v>
      </c>
      <c r="V106" s="77">
        <v>91</v>
      </c>
      <c r="W106" s="65">
        <f>IFERROR(VLOOKUP($V106,'ARM Refinance Amort.'!$B$11:$I$371, 7, FALSE),"")</f>
        <v>947.91999583075949</v>
      </c>
      <c r="X106" s="67">
        <f t="shared" si="11"/>
        <v>360.54888544233836</v>
      </c>
    </row>
    <row r="107" spans="2:24" x14ac:dyDescent="0.25">
      <c r="B107" s="31">
        <f t="shared" si="12"/>
        <v>152</v>
      </c>
      <c r="C107" s="65" t="str">
        <f>IFERROR(VLOOKUP($B107,'Fixed Mortgage Amort. Schedule'!$B$11:$I$371, 6, FALSE), "0.00")</f>
        <v>0.00</v>
      </c>
      <c r="D107" s="43">
        <v>92</v>
      </c>
      <c r="E107" s="65" t="str">
        <f>IFERROR(VLOOKUP($D107,'Refinance Fixed Amort. Schedule'!$B$11:$I$371, 6, FALSE),"0.00")</f>
        <v>0.00</v>
      </c>
      <c r="F107" s="59">
        <f t="shared" si="8"/>
        <v>0</v>
      </c>
      <c r="H107" s="31">
        <f t="shared" si="13"/>
        <v>152</v>
      </c>
      <c r="I107" s="65" t="str">
        <f>IFERROR(VLOOKUP($H107,'Fixed Mortgage Amort. Schedule'!$B$11:$I$371, 6, FALSE),"0.00")</f>
        <v>0.00</v>
      </c>
      <c r="J107" s="43">
        <v>92</v>
      </c>
      <c r="K107" s="65">
        <f>IFERROR(VLOOKUP($J107,'ARM Refinance Amort.'!$B$11:$I$371, 7, FALSE),"")</f>
        <v>949.47989300406812</v>
      </c>
      <c r="L107" s="59">
        <f t="shared" si="9"/>
        <v>-949.47989300406812</v>
      </c>
      <c r="N107" s="31">
        <f t="shared" si="14"/>
        <v>152</v>
      </c>
      <c r="O107" s="65">
        <f>IFERROR(VLOOKUP($N107,'ARM Mortgage Amort. Schedule'!$B$10:$I$371, 7, FALSE),"0.00")</f>
        <v>1311.7374299684361</v>
      </c>
      <c r="P107" s="43">
        <v>92</v>
      </c>
      <c r="Q107" s="65" t="str">
        <f>IFERROR(VLOOKUP($P107,'Refinance Fixed Amort. Schedule'!$B$11:$I$371, 6, FALSE),"")</f>
        <v/>
      </c>
      <c r="R107" s="67" t="str">
        <f t="shared" si="10"/>
        <v/>
      </c>
      <c r="T107" s="31">
        <f t="shared" si="15"/>
        <v>152</v>
      </c>
      <c r="U107" s="65">
        <f>IFERROR(VLOOKUP($T107,'ARM Mortgage Amort. Schedule'!$B$10:$I$371, 7, FALSE),"0.00")</f>
        <v>1311.7374299684361</v>
      </c>
      <c r="V107" s="77">
        <v>92</v>
      </c>
      <c r="W107" s="65">
        <f>IFERROR(VLOOKUP($V107,'ARM Refinance Amort.'!$B$11:$I$371, 7, FALSE),"")</f>
        <v>949.47989300406812</v>
      </c>
      <c r="X107" s="67">
        <f t="shared" si="11"/>
        <v>362.257536964368</v>
      </c>
    </row>
    <row r="108" spans="2:24" x14ac:dyDescent="0.25">
      <c r="B108" s="31">
        <f t="shared" si="12"/>
        <v>153</v>
      </c>
      <c r="C108" s="65" t="str">
        <f>IFERROR(VLOOKUP($B108,'Fixed Mortgage Amort. Schedule'!$B$11:$I$371, 6, FALSE), "0.00")</f>
        <v>0.00</v>
      </c>
      <c r="D108" s="43">
        <v>93</v>
      </c>
      <c r="E108" s="65" t="str">
        <f>IFERROR(VLOOKUP($D108,'Refinance Fixed Amort. Schedule'!$B$11:$I$371, 6, FALSE),"0.00")</f>
        <v>0.00</v>
      </c>
      <c r="F108" s="59">
        <f t="shared" si="8"/>
        <v>0</v>
      </c>
      <c r="H108" s="31">
        <f t="shared" si="13"/>
        <v>153</v>
      </c>
      <c r="I108" s="65" t="str">
        <f>IFERROR(VLOOKUP($H108,'Fixed Mortgage Amort. Schedule'!$B$11:$I$371, 6, FALSE),"0.00")</f>
        <v>0.00</v>
      </c>
      <c r="J108" s="43">
        <v>93</v>
      </c>
      <c r="K108" s="65">
        <f>IFERROR(VLOOKUP($J108,'ARM Refinance Amort.'!$B$11:$I$371, 7, FALSE),"")</f>
        <v>951.05408923479854</v>
      </c>
      <c r="L108" s="59">
        <f t="shared" si="9"/>
        <v>-951.05408923479854</v>
      </c>
      <c r="N108" s="31">
        <f t="shared" si="14"/>
        <v>153</v>
      </c>
      <c r="O108" s="65">
        <f>IFERROR(VLOOKUP($N108,'ARM Mortgage Amort. Schedule'!$B$10:$I$371, 7, FALSE),"0.00")</f>
        <v>1315.0359403601485</v>
      </c>
      <c r="P108" s="43">
        <v>93</v>
      </c>
      <c r="Q108" s="65" t="str">
        <f>IFERROR(VLOOKUP($P108,'Refinance Fixed Amort. Schedule'!$B$11:$I$371, 6, FALSE),"")</f>
        <v/>
      </c>
      <c r="R108" s="67" t="str">
        <f t="shared" si="10"/>
        <v/>
      </c>
      <c r="T108" s="31">
        <f t="shared" si="15"/>
        <v>153</v>
      </c>
      <c r="U108" s="65">
        <f>IFERROR(VLOOKUP($T108,'ARM Mortgage Amort. Schedule'!$B$10:$I$371, 7, FALSE),"0.00")</f>
        <v>1315.0359403601485</v>
      </c>
      <c r="V108" s="77">
        <v>93</v>
      </c>
      <c r="W108" s="65">
        <f>IFERROR(VLOOKUP($V108,'ARM Refinance Amort.'!$B$11:$I$371, 7, FALSE),"")</f>
        <v>951.05408923479854</v>
      </c>
      <c r="X108" s="67">
        <f t="shared" si="11"/>
        <v>363.98185112534998</v>
      </c>
    </row>
    <row r="109" spans="2:24" x14ac:dyDescent="0.25">
      <c r="B109" s="31">
        <f t="shared" si="12"/>
        <v>154</v>
      </c>
      <c r="C109" s="65" t="str">
        <f>IFERROR(VLOOKUP($B109,'Fixed Mortgage Amort. Schedule'!$B$11:$I$371, 6, FALSE), "0.00")</f>
        <v>0.00</v>
      </c>
      <c r="D109" s="43">
        <v>94</v>
      </c>
      <c r="E109" s="65" t="str">
        <f>IFERROR(VLOOKUP($D109,'Refinance Fixed Amort. Schedule'!$B$11:$I$371, 6, FALSE),"0.00")</f>
        <v>0.00</v>
      </c>
      <c r="F109" s="59">
        <f t="shared" si="8"/>
        <v>0</v>
      </c>
      <c r="H109" s="31">
        <f t="shared" si="13"/>
        <v>154</v>
      </c>
      <c r="I109" s="65" t="str">
        <f>IFERROR(VLOOKUP($H109,'Fixed Mortgage Amort. Schedule'!$B$11:$I$371, 6, FALSE),"0.00")</f>
        <v>0.00</v>
      </c>
      <c r="J109" s="43">
        <v>94</v>
      </c>
      <c r="K109" s="65">
        <f>IFERROR(VLOOKUP($J109,'ARM Refinance Amort.'!$B$11:$I$371, 7, FALSE),"")</f>
        <v>952.64271559764416</v>
      </c>
      <c r="L109" s="59">
        <f t="shared" si="9"/>
        <v>-952.64271559764416</v>
      </c>
      <c r="N109" s="31">
        <f t="shared" si="14"/>
        <v>154</v>
      </c>
      <c r="O109" s="65">
        <f>IFERROR(VLOOKUP($N109,'ARM Mortgage Amort. Schedule'!$B$10:$I$371, 7, FALSE),"0.00")</f>
        <v>1318.3646870971183</v>
      </c>
      <c r="P109" s="43">
        <v>94</v>
      </c>
      <c r="Q109" s="65" t="str">
        <f>IFERROR(VLOOKUP($P109,'Refinance Fixed Amort. Schedule'!$B$11:$I$371, 6, FALSE),"")</f>
        <v/>
      </c>
      <c r="R109" s="67" t="str">
        <f t="shared" si="10"/>
        <v/>
      </c>
      <c r="T109" s="31">
        <f t="shared" si="15"/>
        <v>154</v>
      </c>
      <c r="U109" s="65">
        <f>IFERROR(VLOOKUP($T109,'ARM Mortgage Amort. Schedule'!$B$10:$I$371, 7, FALSE),"0.00")</f>
        <v>1318.3646870971183</v>
      </c>
      <c r="V109" s="77">
        <v>94</v>
      </c>
      <c r="W109" s="65">
        <f>IFERROR(VLOOKUP($V109,'ARM Refinance Amort.'!$B$11:$I$371, 7, FALSE),"")</f>
        <v>952.64271559764416</v>
      </c>
      <c r="X109" s="67">
        <f t="shared" si="11"/>
        <v>365.72197149947419</v>
      </c>
    </row>
    <row r="110" spans="2:24" x14ac:dyDescent="0.25">
      <c r="B110" s="31">
        <f t="shared" si="12"/>
        <v>155</v>
      </c>
      <c r="C110" s="65" t="str">
        <f>IFERROR(VLOOKUP($B110,'Fixed Mortgage Amort. Schedule'!$B$11:$I$371, 6, FALSE), "0.00")</f>
        <v>0.00</v>
      </c>
      <c r="D110" s="43">
        <v>95</v>
      </c>
      <c r="E110" s="65" t="str">
        <f>IFERROR(VLOOKUP($D110,'Refinance Fixed Amort. Schedule'!$B$11:$I$371, 6, FALSE),"0.00")</f>
        <v>0.00</v>
      </c>
      <c r="F110" s="59">
        <f t="shared" si="8"/>
        <v>0</v>
      </c>
      <c r="H110" s="31">
        <f t="shared" si="13"/>
        <v>155</v>
      </c>
      <c r="I110" s="65" t="str">
        <f>IFERROR(VLOOKUP($H110,'Fixed Mortgage Amort. Schedule'!$B$11:$I$371, 6, FALSE),"0.00")</f>
        <v>0.00</v>
      </c>
      <c r="J110" s="43">
        <v>95</v>
      </c>
      <c r="K110" s="65">
        <f>IFERROR(VLOOKUP($J110,'ARM Refinance Amort.'!$B$11:$I$371, 7, FALSE),"")</f>
        <v>954.24590436881579</v>
      </c>
      <c r="L110" s="59">
        <f t="shared" si="9"/>
        <v>-954.24590436881579</v>
      </c>
      <c r="N110" s="31">
        <f t="shared" si="14"/>
        <v>155</v>
      </c>
      <c r="O110" s="65">
        <f>IFERROR(VLOOKUP($N110,'ARM Mortgage Amort. Schedule'!$B$10:$I$371, 7, FALSE),"0.00")</f>
        <v>1321.7239473458435</v>
      </c>
      <c r="P110" s="43">
        <v>95</v>
      </c>
      <c r="Q110" s="65" t="str">
        <f>IFERROR(VLOOKUP($P110,'Refinance Fixed Amort. Schedule'!$B$11:$I$371, 6, FALSE),"")</f>
        <v/>
      </c>
      <c r="R110" s="67" t="str">
        <f t="shared" si="10"/>
        <v/>
      </c>
      <c r="T110" s="31">
        <f t="shared" si="15"/>
        <v>155</v>
      </c>
      <c r="U110" s="65">
        <f>IFERROR(VLOOKUP($T110,'ARM Mortgage Amort. Schedule'!$B$10:$I$371, 7, FALSE),"0.00")</f>
        <v>1321.7239473458435</v>
      </c>
      <c r="V110" s="77">
        <v>95</v>
      </c>
      <c r="W110" s="65">
        <f>IFERROR(VLOOKUP($V110,'ARM Refinance Amort.'!$B$11:$I$371, 7, FALSE),"")</f>
        <v>954.24590436881579</v>
      </c>
      <c r="X110" s="67">
        <f t="shared" si="11"/>
        <v>367.47804297702771</v>
      </c>
    </row>
    <row r="111" spans="2:24" x14ac:dyDescent="0.25">
      <c r="B111" s="31">
        <f t="shared" si="12"/>
        <v>156</v>
      </c>
      <c r="C111" s="65" t="str">
        <f>IFERROR(VLOOKUP($B111,'Fixed Mortgage Amort. Schedule'!$B$11:$I$371, 6, FALSE), "0.00")</f>
        <v>0.00</v>
      </c>
      <c r="D111" s="43">
        <v>96</v>
      </c>
      <c r="E111" s="65" t="str">
        <f>IFERROR(VLOOKUP($D111,'Refinance Fixed Amort. Schedule'!$B$11:$I$371, 6, FALSE),"0.00")</f>
        <v>0.00</v>
      </c>
      <c r="F111" s="59">
        <f t="shared" si="8"/>
        <v>0</v>
      </c>
      <c r="H111" s="31">
        <f t="shared" si="13"/>
        <v>156</v>
      </c>
      <c r="I111" s="65" t="str">
        <f>IFERROR(VLOOKUP($H111,'Fixed Mortgage Amort. Schedule'!$B$11:$I$371, 6, FALSE),"0.00")</f>
        <v>0.00</v>
      </c>
      <c r="J111" s="43">
        <v>96</v>
      </c>
      <c r="K111" s="65">
        <f>IFERROR(VLOOKUP($J111,'ARM Refinance Amort.'!$B$11:$I$371, 7, FALSE),"")</f>
        <v>955.86378903705645</v>
      </c>
      <c r="L111" s="59">
        <f t="shared" si="9"/>
        <v>-955.86378903705645</v>
      </c>
      <c r="N111" s="31">
        <f t="shared" si="14"/>
        <v>156</v>
      </c>
      <c r="O111" s="65">
        <f>IFERROR(VLOOKUP($N111,'ARM Mortgage Amort. Schedule'!$B$10:$I$371, 7, FALSE),"0.00")</f>
        <v>1325.1140008135153</v>
      </c>
      <c r="P111" s="43">
        <v>96</v>
      </c>
      <c r="Q111" s="65" t="str">
        <f>IFERROR(VLOOKUP($P111,'Refinance Fixed Amort. Schedule'!$B$11:$I$371, 6, FALSE),"")</f>
        <v/>
      </c>
      <c r="R111" s="67" t="str">
        <f t="shared" si="10"/>
        <v/>
      </c>
      <c r="T111" s="31">
        <f t="shared" si="15"/>
        <v>156</v>
      </c>
      <c r="U111" s="65">
        <f>IFERROR(VLOOKUP($T111,'ARM Mortgage Amort. Schedule'!$B$10:$I$371, 7, FALSE),"0.00")</f>
        <v>1325.1140008135153</v>
      </c>
      <c r="V111" s="77">
        <v>96</v>
      </c>
      <c r="W111" s="65">
        <f>IFERROR(VLOOKUP($V111,'ARM Refinance Amort.'!$B$11:$I$371, 7, FALSE),"")</f>
        <v>955.86378903705645</v>
      </c>
      <c r="X111" s="67">
        <f t="shared" si="11"/>
        <v>369.25021177645885</v>
      </c>
    </row>
    <row r="112" spans="2:24" x14ac:dyDescent="0.25">
      <c r="B112" s="31">
        <f t="shared" si="12"/>
        <v>157</v>
      </c>
      <c r="C112" s="65" t="str">
        <f>IFERROR(VLOOKUP($B112,'Fixed Mortgage Amort. Schedule'!$B$11:$I$371, 6, FALSE), "0.00")</f>
        <v>0.00</v>
      </c>
      <c r="D112" s="43">
        <v>97</v>
      </c>
      <c r="E112" s="65" t="str">
        <f>IFERROR(VLOOKUP($D112,'Refinance Fixed Amort. Schedule'!$B$11:$I$371, 6, FALSE),"0.00")</f>
        <v>0.00</v>
      </c>
      <c r="F112" s="59">
        <f t="shared" si="8"/>
        <v>0</v>
      </c>
      <c r="H112" s="31">
        <f t="shared" si="13"/>
        <v>157</v>
      </c>
      <c r="I112" s="65" t="str">
        <f>IFERROR(VLOOKUP($H112,'Fixed Mortgage Amort. Schedule'!$B$11:$I$371, 6, FALSE),"0.00")</f>
        <v>0.00</v>
      </c>
      <c r="J112" s="43">
        <v>97</v>
      </c>
      <c r="K112" s="65">
        <f>IFERROR(VLOOKUP($J112,'ARM Refinance Amort.'!$B$11:$I$371, 7, FALSE),"")</f>
        <v>957.49650431475607</v>
      </c>
      <c r="L112" s="59">
        <f t="shared" si="9"/>
        <v>-957.49650431475607</v>
      </c>
      <c r="N112" s="31">
        <f t="shared" si="14"/>
        <v>157</v>
      </c>
      <c r="O112" s="65">
        <f>IFERROR(VLOOKUP($N112,'ARM Mortgage Amort. Schedule'!$B$10:$I$371, 7, FALSE),"0.00")</f>
        <v>1328.5351297713078</v>
      </c>
      <c r="P112" s="43">
        <v>97</v>
      </c>
      <c r="Q112" s="65" t="str">
        <f>IFERROR(VLOOKUP($P112,'Refinance Fixed Amort. Schedule'!$B$11:$I$371, 6, FALSE),"")</f>
        <v/>
      </c>
      <c r="R112" s="67" t="str">
        <f t="shared" si="10"/>
        <v/>
      </c>
      <c r="T112" s="31">
        <f t="shared" si="15"/>
        <v>157</v>
      </c>
      <c r="U112" s="65">
        <f>IFERROR(VLOOKUP($T112,'ARM Mortgage Amort. Schedule'!$B$10:$I$371, 7, FALSE),"0.00")</f>
        <v>1328.5351297713078</v>
      </c>
      <c r="V112" s="77">
        <v>97</v>
      </c>
      <c r="W112" s="65">
        <f>IFERROR(VLOOKUP($V112,'ARM Refinance Amort.'!$B$11:$I$371, 7, FALSE),"")</f>
        <v>957.49650431475607</v>
      </c>
      <c r="X112" s="67">
        <f t="shared" si="11"/>
        <v>371.0386254565517</v>
      </c>
    </row>
    <row r="113" spans="2:24" x14ac:dyDescent="0.25">
      <c r="B113" s="31">
        <f t="shared" si="12"/>
        <v>158</v>
      </c>
      <c r="C113" s="65" t="str">
        <f>IFERROR(VLOOKUP($B113,'Fixed Mortgage Amort. Schedule'!$B$11:$I$371, 6, FALSE), "0.00")</f>
        <v>0.00</v>
      </c>
      <c r="D113" s="43">
        <v>98</v>
      </c>
      <c r="E113" s="65" t="str">
        <f>IFERROR(VLOOKUP($D113,'Refinance Fixed Amort. Schedule'!$B$11:$I$371, 6, FALSE),"0.00")</f>
        <v>0.00</v>
      </c>
      <c r="F113" s="59">
        <f t="shared" si="8"/>
        <v>0</v>
      </c>
      <c r="H113" s="31">
        <f t="shared" si="13"/>
        <v>158</v>
      </c>
      <c r="I113" s="65" t="str">
        <f>IFERROR(VLOOKUP($H113,'Fixed Mortgage Amort. Schedule'!$B$11:$I$371, 6, FALSE),"0.00")</f>
        <v>0.00</v>
      </c>
      <c r="J113" s="43">
        <v>98</v>
      </c>
      <c r="K113" s="65">
        <f>IFERROR(VLOOKUP($J113,'ARM Refinance Amort.'!$B$11:$I$371, 7, FALSE),"")</f>
        <v>959.14418614916804</v>
      </c>
      <c r="L113" s="59">
        <f t="shared" si="9"/>
        <v>-959.14418614916804</v>
      </c>
      <c r="N113" s="31">
        <f t="shared" si="14"/>
        <v>158</v>
      </c>
      <c r="O113" s="65">
        <f>IFERROR(VLOOKUP($N113,'ARM Mortgage Amort. Schedule'!$B$10:$I$371, 7, FALSE),"0.00")</f>
        <v>1331.9876190778798</v>
      </c>
      <c r="P113" s="43">
        <v>98</v>
      </c>
      <c r="Q113" s="65" t="str">
        <f>IFERROR(VLOOKUP($P113,'Refinance Fixed Amort. Schedule'!$B$11:$I$371, 6, FALSE),"")</f>
        <v/>
      </c>
      <c r="R113" s="67" t="str">
        <f t="shared" si="10"/>
        <v/>
      </c>
      <c r="T113" s="31">
        <f t="shared" si="15"/>
        <v>158</v>
      </c>
      <c r="U113" s="65">
        <f>IFERROR(VLOOKUP($T113,'ARM Mortgage Amort. Schedule'!$B$10:$I$371, 7, FALSE),"0.00")</f>
        <v>1331.9876190778798</v>
      </c>
      <c r="V113" s="77">
        <v>98</v>
      </c>
      <c r="W113" s="65">
        <f>IFERROR(VLOOKUP($V113,'ARM Refinance Amort.'!$B$11:$I$371, 7, FALSE),"")</f>
        <v>959.14418614916804</v>
      </c>
      <c r="X113" s="67">
        <f t="shared" si="11"/>
        <v>372.84343292871176</v>
      </c>
    </row>
    <row r="114" spans="2:24" x14ac:dyDescent="0.25">
      <c r="B114" s="31">
        <f t="shared" si="12"/>
        <v>159</v>
      </c>
      <c r="C114" s="65" t="str">
        <f>IFERROR(VLOOKUP($B114,'Fixed Mortgage Amort. Schedule'!$B$11:$I$371, 6, FALSE), "0.00")</f>
        <v>0.00</v>
      </c>
      <c r="D114" s="43">
        <v>99</v>
      </c>
      <c r="E114" s="65" t="str">
        <f>IFERROR(VLOOKUP($D114,'Refinance Fixed Amort. Schedule'!$B$11:$I$371, 6, FALSE),"0.00")</f>
        <v>0.00</v>
      </c>
      <c r="F114" s="59">
        <f t="shared" si="8"/>
        <v>0</v>
      </c>
      <c r="H114" s="31">
        <f t="shared" si="13"/>
        <v>159</v>
      </c>
      <c r="I114" s="65" t="str">
        <f>IFERROR(VLOOKUP($H114,'Fixed Mortgage Amort. Schedule'!$B$11:$I$371, 6, FALSE),"0.00")</f>
        <v>0.00</v>
      </c>
      <c r="J114" s="43">
        <v>99</v>
      </c>
      <c r="K114" s="65">
        <f>IFERROR(VLOOKUP($J114,'ARM Refinance Amort.'!$B$11:$I$371, 7, FALSE),"")</f>
        <v>960.80697173372869</v>
      </c>
      <c r="L114" s="59">
        <f t="shared" si="9"/>
        <v>-960.80697173372869</v>
      </c>
      <c r="N114" s="31">
        <f t="shared" si="14"/>
        <v>159</v>
      </c>
      <c r="O114" s="65">
        <f>IFERROR(VLOOKUP($N114,'ARM Mortgage Amort. Schedule'!$B$10:$I$371, 7, FALSE),"0.00")</f>
        <v>1335.4717562030953</v>
      </c>
      <c r="P114" s="43">
        <v>99</v>
      </c>
      <c r="Q114" s="65" t="str">
        <f>IFERROR(VLOOKUP($P114,'Refinance Fixed Amort. Schedule'!$B$11:$I$371, 6, FALSE),"")</f>
        <v/>
      </c>
      <c r="R114" s="67" t="str">
        <f t="shared" si="10"/>
        <v/>
      </c>
      <c r="T114" s="31">
        <f t="shared" si="15"/>
        <v>159</v>
      </c>
      <c r="U114" s="65">
        <f>IFERROR(VLOOKUP($T114,'ARM Mortgage Amort. Schedule'!$B$10:$I$371, 7, FALSE),"0.00")</f>
        <v>1335.4717562030953</v>
      </c>
      <c r="V114" s="77">
        <v>99</v>
      </c>
      <c r="W114" s="65">
        <f>IFERROR(VLOOKUP($V114,'ARM Refinance Amort.'!$B$11:$I$371, 7, FALSE),"")</f>
        <v>960.80697173372869</v>
      </c>
      <c r="X114" s="67">
        <f t="shared" si="11"/>
        <v>374.66478446936662</v>
      </c>
    </row>
    <row r="115" spans="2:24" x14ac:dyDescent="0.25">
      <c r="B115" s="31">
        <f t="shared" si="12"/>
        <v>160</v>
      </c>
      <c r="C115" s="65" t="str">
        <f>IFERROR(VLOOKUP($B115,'Fixed Mortgage Amort. Schedule'!$B$11:$I$371, 6, FALSE), "0.00")</f>
        <v>0.00</v>
      </c>
      <c r="D115" s="43">
        <v>100</v>
      </c>
      <c r="E115" s="65" t="str">
        <f>IFERROR(VLOOKUP($D115,'Refinance Fixed Amort. Schedule'!$B$11:$I$371, 6, FALSE),"0.00")</f>
        <v>0.00</v>
      </c>
      <c r="F115" s="59">
        <f t="shared" si="8"/>
        <v>0</v>
      </c>
      <c r="H115" s="31">
        <f t="shared" si="13"/>
        <v>160</v>
      </c>
      <c r="I115" s="65" t="str">
        <f>IFERROR(VLOOKUP($H115,'Fixed Mortgage Amort. Schedule'!$B$11:$I$371, 6, FALSE),"0.00")</f>
        <v>0.00</v>
      </c>
      <c r="J115" s="43">
        <v>100</v>
      </c>
      <c r="K115" s="65">
        <f>IFERROR(VLOOKUP($J115,'ARM Refinance Amort.'!$B$11:$I$371, 7, FALSE),"")</f>
        <v>962.48499951948111</v>
      </c>
      <c r="L115" s="59">
        <f t="shared" si="9"/>
        <v>-962.48499951948111</v>
      </c>
      <c r="N115" s="31">
        <f t="shared" si="14"/>
        <v>160</v>
      </c>
      <c r="O115" s="65">
        <f>IFERROR(VLOOKUP($N115,'ARM Mortgage Amort. Schedule'!$B$10:$I$371, 7, FALSE),"0.00")</f>
        <v>1338.9878312519588</v>
      </c>
      <c r="P115" s="43">
        <v>100</v>
      </c>
      <c r="Q115" s="65" t="str">
        <f>IFERROR(VLOOKUP($P115,'Refinance Fixed Amort. Schedule'!$B$11:$I$371, 6, FALSE),"")</f>
        <v/>
      </c>
      <c r="R115" s="67" t="str">
        <f t="shared" si="10"/>
        <v/>
      </c>
      <c r="T115" s="31">
        <f t="shared" si="15"/>
        <v>160</v>
      </c>
      <c r="U115" s="65">
        <f>IFERROR(VLOOKUP($T115,'ARM Mortgage Amort. Schedule'!$B$10:$I$371, 7, FALSE),"0.00")</f>
        <v>1338.9878312519588</v>
      </c>
      <c r="V115" s="77">
        <v>100</v>
      </c>
      <c r="W115" s="65">
        <f>IFERROR(VLOOKUP($V115,'ARM Refinance Amort.'!$B$11:$I$371, 7, FALSE),"")</f>
        <v>962.48499951948111</v>
      </c>
      <c r="X115" s="67">
        <f t="shared" si="11"/>
        <v>376.50283173247772</v>
      </c>
    </row>
    <row r="116" spans="2:24" x14ac:dyDescent="0.25">
      <c r="B116" s="31">
        <f t="shared" si="12"/>
        <v>161</v>
      </c>
      <c r="C116" s="65" t="str">
        <f>IFERROR(VLOOKUP($B116,'Fixed Mortgage Amort. Schedule'!$B$11:$I$371, 6, FALSE), "0.00")</f>
        <v>0.00</v>
      </c>
      <c r="D116" s="43">
        <v>101</v>
      </c>
      <c r="E116" s="65" t="str">
        <f>IFERROR(VLOOKUP($D116,'Refinance Fixed Amort. Schedule'!$B$11:$I$371, 6, FALSE),"0.00")</f>
        <v>0.00</v>
      </c>
      <c r="F116" s="59">
        <f t="shared" si="8"/>
        <v>0</v>
      </c>
      <c r="H116" s="31">
        <f t="shared" si="13"/>
        <v>161</v>
      </c>
      <c r="I116" s="65" t="str">
        <f>IFERROR(VLOOKUP($H116,'Fixed Mortgage Amort. Schedule'!$B$11:$I$371, 6, FALSE),"0.00")</f>
        <v>0.00</v>
      </c>
      <c r="J116" s="43">
        <v>101</v>
      </c>
      <c r="K116" s="65">
        <f>IFERROR(VLOOKUP($J116,'ARM Refinance Amort.'!$B$11:$I$371, 7, FALSE),"")</f>
        <v>964.17840922660287</v>
      </c>
      <c r="L116" s="59">
        <f t="shared" si="9"/>
        <v>-964.17840922660287</v>
      </c>
      <c r="N116" s="31">
        <f t="shared" si="14"/>
        <v>161</v>
      </c>
      <c r="O116" s="65">
        <f>IFERROR(VLOOKUP($N116,'ARM Mortgage Amort. Schedule'!$B$10:$I$371, 7, FALSE),"0.00")</f>
        <v>1342.5361369887701</v>
      </c>
      <c r="P116" s="43">
        <v>101</v>
      </c>
      <c r="Q116" s="65" t="str">
        <f>IFERROR(VLOOKUP($P116,'Refinance Fixed Amort. Schedule'!$B$11:$I$371, 6, FALSE),"")</f>
        <v/>
      </c>
      <c r="R116" s="67" t="str">
        <f t="shared" si="10"/>
        <v/>
      </c>
      <c r="T116" s="31">
        <f t="shared" si="15"/>
        <v>161</v>
      </c>
      <c r="U116" s="65">
        <f>IFERROR(VLOOKUP($T116,'ARM Mortgage Amort. Schedule'!$B$10:$I$371, 7, FALSE),"0.00")</f>
        <v>1342.5361369887701</v>
      </c>
      <c r="V116" s="77">
        <v>101</v>
      </c>
      <c r="W116" s="65">
        <f>IFERROR(VLOOKUP($V116,'ARM Refinance Amort.'!$B$11:$I$371, 7, FALSE),"")</f>
        <v>964.17840922660287</v>
      </c>
      <c r="X116" s="67">
        <f t="shared" si="11"/>
        <v>378.3577277621672</v>
      </c>
    </row>
    <row r="117" spans="2:24" x14ac:dyDescent="0.25">
      <c r="B117" s="31">
        <f t="shared" si="12"/>
        <v>162</v>
      </c>
      <c r="C117" s="65" t="str">
        <f>IFERROR(VLOOKUP($B117,'Fixed Mortgage Amort. Schedule'!$B$11:$I$371, 6, FALSE), "0.00")</f>
        <v>0.00</v>
      </c>
      <c r="D117" s="43">
        <v>102</v>
      </c>
      <c r="E117" s="65" t="str">
        <f>IFERROR(VLOOKUP($D117,'Refinance Fixed Amort. Schedule'!$B$11:$I$371, 6, FALSE),"0.00")</f>
        <v>0.00</v>
      </c>
      <c r="F117" s="59">
        <f t="shared" si="8"/>
        <v>0</v>
      </c>
      <c r="H117" s="31">
        <f t="shared" si="13"/>
        <v>162</v>
      </c>
      <c r="I117" s="65" t="str">
        <f>IFERROR(VLOOKUP($H117,'Fixed Mortgage Amort. Schedule'!$B$11:$I$371, 6, FALSE),"0.00")</f>
        <v>0.00</v>
      </c>
      <c r="J117" s="43">
        <v>102</v>
      </c>
      <c r="K117" s="65">
        <f>IFERROR(VLOOKUP($J117,'ARM Refinance Amort.'!$B$11:$I$371, 7, FALSE),"")</f>
        <v>965.88734185603994</v>
      </c>
      <c r="L117" s="59">
        <f t="shared" si="9"/>
        <v>-965.88734185603994</v>
      </c>
      <c r="N117" s="31">
        <f t="shared" si="14"/>
        <v>162</v>
      </c>
      <c r="O117" s="65">
        <f>IFERROR(VLOOKUP($N117,'ARM Mortgage Amort. Schedule'!$B$10:$I$371, 7, FALSE),"0.00")</f>
        <v>1346.1169688615021</v>
      </c>
      <c r="P117" s="43">
        <v>102</v>
      </c>
      <c r="Q117" s="65" t="str">
        <f>IFERROR(VLOOKUP($P117,'Refinance Fixed Amort. Schedule'!$B$11:$I$371, 6, FALSE),"")</f>
        <v/>
      </c>
      <c r="R117" s="67" t="str">
        <f t="shared" si="10"/>
        <v/>
      </c>
      <c r="T117" s="31">
        <f t="shared" si="15"/>
        <v>162</v>
      </c>
      <c r="U117" s="65">
        <f>IFERROR(VLOOKUP($T117,'ARM Mortgage Amort. Schedule'!$B$10:$I$371, 7, FALSE),"0.00")</f>
        <v>1346.1169688615021</v>
      </c>
      <c r="V117" s="77">
        <v>102</v>
      </c>
      <c r="W117" s="65">
        <f>IFERROR(VLOOKUP($V117,'ARM Refinance Amort.'!$B$11:$I$371, 7, FALSE),"")</f>
        <v>965.88734185603994</v>
      </c>
      <c r="X117" s="67">
        <f t="shared" si="11"/>
        <v>380.22962700546213</v>
      </c>
    </row>
    <row r="118" spans="2:24" x14ac:dyDescent="0.25">
      <c r="B118" s="31">
        <f t="shared" si="12"/>
        <v>163</v>
      </c>
      <c r="C118" s="65" t="str">
        <f>IFERROR(VLOOKUP($B118,'Fixed Mortgage Amort. Schedule'!$B$11:$I$371, 6, FALSE), "0.00")</f>
        <v>0.00</v>
      </c>
      <c r="D118" s="43">
        <v>103</v>
      </c>
      <c r="E118" s="65" t="str">
        <f>IFERROR(VLOOKUP($D118,'Refinance Fixed Amort. Schedule'!$B$11:$I$371, 6, FALSE),"0.00")</f>
        <v>0.00</v>
      </c>
      <c r="F118" s="59">
        <f t="shared" si="8"/>
        <v>0</v>
      </c>
      <c r="H118" s="31">
        <f t="shared" si="13"/>
        <v>163</v>
      </c>
      <c r="I118" s="65" t="str">
        <f>IFERROR(VLOOKUP($H118,'Fixed Mortgage Amort. Schedule'!$B$11:$I$371, 6, FALSE),"0.00")</f>
        <v>0.00</v>
      </c>
      <c r="J118" s="43">
        <v>103</v>
      </c>
      <c r="K118" s="65">
        <f>IFERROR(VLOOKUP($J118,'ARM Refinance Amort.'!$B$11:$I$371, 7, FALSE),"")</f>
        <v>967.61193970124691</v>
      </c>
      <c r="L118" s="59">
        <f t="shared" si="9"/>
        <v>-967.61193970124691</v>
      </c>
      <c r="N118" s="31">
        <f t="shared" si="14"/>
        <v>163</v>
      </c>
      <c r="O118" s="65">
        <f>IFERROR(VLOOKUP($N118,'ARM Mortgage Amort. Schedule'!$B$10:$I$371, 7, FALSE),"0.00")</f>
        <v>1349.730625026401</v>
      </c>
      <c r="P118" s="43">
        <v>103</v>
      </c>
      <c r="Q118" s="65" t="str">
        <f>IFERROR(VLOOKUP($P118,'Refinance Fixed Amort. Schedule'!$B$11:$I$371, 6, FALSE),"")</f>
        <v/>
      </c>
      <c r="R118" s="67" t="str">
        <f t="shared" si="10"/>
        <v/>
      </c>
      <c r="T118" s="31">
        <f t="shared" si="15"/>
        <v>163</v>
      </c>
      <c r="U118" s="65">
        <f>IFERROR(VLOOKUP($T118,'ARM Mortgage Amort. Schedule'!$B$10:$I$371, 7, FALSE),"0.00")</f>
        <v>1349.730625026401</v>
      </c>
      <c r="V118" s="77">
        <v>103</v>
      </c>
      <c r="W118" s="65">
        <f>IFERROR(VLOOKUP($V118,'ARM Refinance Amort.'!$B$11:$I$371, 7, FALSE),"")</f>
        <v>967.61193970124691</v>
      </c>
      <c r="X118" s="67">
        <f t="shared" si="11"/>
        <v>382.11868532515405</v>
      </c>
    </row>
    <row r="119" spans="2:24" x14ac:dyDescent="0.25">
      <c r="B119" s="31">
        <f t="shared" si="12"/>
        <v>164</v>
      </c>
      <c r="C119" s="65" t="str">
        <f>IFERROR(VLOOKUP($B119,'Fixed Mortgage Amort. Schedule'!$B$11:$I$371, 6, FALSE), "0.00")</f>
        <v>0.00</v>
      </c>
      <c r="D119" s="43">
        <v>104</v>
      </c>
      <c r="E119" s="65" t="str">
        <f>IFERROR(VLOOKUP($D119,'Refinance Fixed Amort. Schedule'!$B$11:$I$371, 6, FALSE),"0.00")</f>
        <v>0.00</v>
      </c>
      <c r="F119" s="59">
        <f t="shared" si="8"/>
        <v>0</v>
      </c>
      <c r="H119" s="31">
        <f t="shared" si="13"/>
        <v>164</v>
      </c>
      <c r="I119" s="65" t="str">
        <f>IFERROR(VLOOKUP($H119,'Fixed Mortgage Amort. Schedule'!$B$11:$I$371, 6, FALSE),"0.00")</f>
        <v>0.00</v>
      </c>
      <c r="J119" s="43">
        <v>104</v>
      </c>
      <c r="K119" s="65">
        <f>IFERROR(VLOOKUP($J119,'ARM Refinance Amort.'!$B$11:$I$371, 7, FALSE),"")</f>
        <v>969.35234636003497</v>
      </c>
      <c r="L119" s="59">
        <f t="shared" si="9"/>
        <v>-969.35234636003497</v>
      </c>
      <c r="N119" s="31">
        <f t="shared" si="14"/>
        <v>164</v>
      </c>
      <c r="O119" s="65">
        <f>IFERROR(VLOOKUP($N119,'ARM Mortgage Amort. Schedule'!$B$10:$I$371, 7, FALSE),"0.00")</f>
        <v>1353.3774063728113</v>
      </c>
      <c r="P119" s="43">
        <v>104</v>
      </c>
      <c r="Q119" s="65" t="str">
        <f>IFERROR(VLOOKUP($P119,'Refinance Fixed Amort. Schedule'!$B$11:$I$371, 6, FALSE),"")</f>
        <v/>
      </c>
      <c r="R119" s="67" t="str">
        <f t="shared" si="10"/>
        <v/>
      </c>
      <c r="T119" s="31">
        <f t="shared" si="15"/>
        <v>164</v>
      </c>
      <c r="U119" s="65">
        <f>IFERROR(VLOOKUP($T119,'ARM Mortgage Amort. Schedule'!$B$10:$I$371, 7, FALSE),"0.00")</f>
        <v>1353.3774063728113</v>
      </c>
      <c r="V119" s="77">
        <v>104</v>
      </c>
      <c r="W119" s="65">
        <f>IFERROR(VLOOKUP($V119,'ARM Refinance Amort.'!$B$11:$I$371, 7, FALSE),"")</f>
        <v>969.35234636003497</v>
      </c>
      <c r="X119" s="67">
        <f t="shared" si="11"/>
        <v>384.02506001277629</v>
      </c>
    </row>
    <row r="120" spans="2:24" x14ac:dyDescent="0.25">
      <c r="B120" s="31">
        <f t="shared" si="12"/>
        <v>165</v>
      </c>
      <c r="C120" s="65" t="str">
        <f>IFERROR(VLOOKUP($B120,'Fixed Mortgage Amort. Schedule'!$B$11:$I$371, 6, FALSE), "0.00")</f>
        <v>0.00</v>
      </c>
      <c r="D120" s="43">
        <v>105</v>
      </c>
      <c r="E120" s="65" t="str">
        <f>IFERROR(VLOOKUP($D120,'Refinance Fixed Amort. Schedule'!$B$11:$I$371, 6, FALSE),"0.00")</f>
        <v>0.00</v>
      </c>
      <c r="F120" s="59">
        <f t="shared" si="8"/>
        <v>0</v>
      </c>
      <c r="H120" s="31">
        <f t="shared" si="13"/>
        <v>165</v>
      </c>
      <c r="I120" s="65" t="str">
        <f>IFERROR(VLOOKUP($H120,'Fixed Mortgage Amort. Schedule'!$B$11:$I$371, 6, FALSE),"0.00")</f>
        <v>0.00</v>
      </c>
      <c r="J120" s="43">
        <v>105</v>
      </c>
      <c r="K120" s="65">
        <f>IFERROR(VLOOKUP($J120,'ARM Refinance Amort.'!$B$11:$I$371, 7, FALSE),"")</f>
        <v>971.10870674652847</v>
      </c>
      <c r="L120" s="59">
        <f t="shared" si="9"/>
        <v>-971.10870674652847</v>
      </c>
      <c r="N120" s="31">
        <f t="shared" si="14"/>
        <v>165</v>
      </c>
      <c r="O120" s="65">
        <f>IFERROR(VLOOKUP($N120,'ARM Mortgage Amort. Schedule'!$B$10:$I$371, 7, FALSE),"0.00")</f>
        <v>1357.0576165482305</v>
      </c>
      <c r="P120" s="43">
        <v>105</v>
      </c>
      <c r="Q120" s="65" t="str">
        <f>IFERROR(VLOOKUP($P120,'Refinance Fixed Amort. Schedule'!$B$11:$I$371, 6, FALSE),"")</f>
        <v/>
      </c>
      <c r="R120" s="67" t="str">
        <f t="shared" si="10"/>
        <v/>
      </c>
      <c r="T120" s="31">
        <f t="shared" si="15"/>
        <v>165</v>
      </c>
      <c r="U120" s="65">
        <f>IFERROR(VLOOKUP($T120,'ARM Mortgage Amort. Schedule'!$B$10:$I$371, 7, FALSE),"0.00")</f>
        <v>1357.0576165482305</v>
      </c>
      <c r="V120" s="77">
        <v>105</v>
      </c>
      <c r="W120" s="65">
        <f>IFERROR(VLOOKUP($V120,'ARM Refinance Amort.'!$B$11:$I$371, 7, FALSE),"")</f>
        <v>971.10870674652847</v>
      </c>
      <c r="X120" s="67">
        <f t="shared" si="11"/>
        <v>385.94890980170203</v>
      </c>
    </row>
    <row r="121" spans="2:24" x14ac:dyDescent="0.25">
      <c r="B121" s="31">
        <f t="shared" si="12"/>
        <v>166</v>
      </c>
      <c r="C121" s="65" t="str">
        <f>IFERROR(VLOOKUP($B121,'Fixed Mortgage Amort. Schedule'!$B$11:$I$371, 6, FALSE), "0.00")</f>
        <v>0.00</v>
      </c>
      <c r="D121" s="43">
        <v>106</v>
      </c>
      <c r="E121" s="65" t="str">
        <f>IFERROR(VLOOKUP($D121,'Refinance Fixed Amort. Schedule'!$B$11:$I$371, 6, FALSE),"0.00")</f>
        <v>0.00</v>
      </c>
      <c r="F121" s="59">
        <f t="shared" si="8"/>
        <v>0</v>
      </c>
      <c r="H121" s="31">
        <f t="shared" si="13"/>
        <v>166</v>
      </c>
      <c r="I121" s="65" t="str">
        <f>IFERROR(VLOOKUP($H121,'Fixed Mortgage Amort. Schedule'!$B$11:$I$371, 6, FALSE),"0.00")</f>
        <v>0.00</v>
      </c>
      <c r="J121" s="43">
        <v>106</v>
      </c>
      <c r="K121" s="65">
        <f>IFERROR(VLOOKUP($J121,'ARM Refinance Amort.'!$B$11:$I$371, 7, FALSE),"")</f>
        <v>972.88116710323152</v>
      </c>
      <c r="L121" s="59">
        <f t="shared" si="9"/>
        <v>-972.88116710323152</v>
      </c>
      <c r="N121" s="31">
        <f t="shared" si="14"/>
        <v>166</v>
      </c>
      <c r="O121" s="65">
        <f>IFERROR(VLOOKUP($N121,'ARM Mortgage Amort. Schedule'!$B$10:$I$371, 7, FALSE),"0.00")</f>
        <v>1360.7715619835908</v>
      </c>
      <c r="P121" s="43">
        <v>106</v>
      </c>
      <c r="Q121" s="65" t="str">
        <f>IFERROR(VLOOKUP($P121,'Refinance Fixed Amort. Schedule'!$B$11:$I$371, 6, FALSE),"")</f>
        <v/>
      </c>
      <c r="R121" s="67" t="str">
        <f t="shared" si="10"/>
        <v/>
      </c>
      <c r="T121" s="31">
        <f t="shared" si="15"/>
        <v>166</v>
      </c>
      <c r="U121" s="65">
        <f>IFERROR(VLOOKUP($T121,'ARM Mortgage Amort. Schedule'!$B$10:$I$371, 7, FALSE),"0.00")</f>
        <v>1360.7715619835908</v>
      </c>
      <c r="V121" s="77">
        <v>106</v>
      </c>
      <c r="W121" s="65">
        <f>IFERROR(VLOOKUP($V121,'ARM Refinance Amort.'!$B$11:$I$371, 7, FALSE),"")</f>
        <v>972.88116710323152</v>
      </c>
      <c r="X121" s="67">
        <f t="shared" si="11"/>
        <v>387.89039488035928</v>
      </c>
    </row>
    <row r="122" spans="2:24" x14ac:dyDescent="0.25">
      <c r="B122" s="31">
        <f t="shared" si="12"/>
        <v>167</v>
      </c>
      <c r="C122" s="65" t="str">
        <f>IFERROR(VLOOKUP($B122,'Fixed Mortgage Amort. Schedule'!$B$11:$I$371, 6, FALSE), "0.00")</f>
        <v>0.00</v>
      </c>
      <c r="D122" s="43">
        <v>107</v>
      </c>
      <c r="E122" s="65" t="str">
        <f>IFERROR(VLOOKUP($D122,'Refinance Fixed Amort. Schedule'!$B$11:$I$371, 6, FALSE),"0.00")</f>
        <v>0.00</v>
      </c>
      <c r="F122" s="59">
        <f t="shared" si="8"/>
        <v>0</v>
      </c>
      <c r="H122" s="31">
        <f t="shared" si="13"/>
        <v>167</v>
      </c>
      <c r="I122" s="65" t="str">
        <f>IFERROR(VLOOKUP($H122,'Fixed Mortgage Amort. Schedule'!$B$11:$I$371, 6, FALSE),"0.00")</f>
        <v>0.00</v>
      </c>
      <c r="J122" s="43">
        <v>107</v>
      </c>
      <c r="K122" s="65">
        <f>IFERROR(VLOOKUP($J122,'ARM Refinance Amort.'!$B$11:$I$371, 7, FALSE),"")</f>
        <v>974.66987501320455</v>
      </c>
      <c r="L122" s="59">
        <f t="shared" si="9"/>
        <v>-974.66987501320455</v>
      </c>
      <c r="N122" s="31">
        <f t="shared" si="14"/>
        <v>167</v>
      </c>
      <c r="O122" s="65">
        <f>IFERROR(VLOOKUP($N122,'ARM Mortgage Amort. Schedule'!$B$10:$I$371, 7, FALSE),"0.00")</f>
        <v>1364.5195519187755</v>
      </c>
      <c r="P122" s="43">
        <v>107</v>
      </c>
      <c r="Q122" s="65" t="str">
        <f>IFERROR(VLOOKUP($P122,'Refinance Fixed Amort. Schedule'!$B$11:$I$371, 6, FALSE),"")</f>
        <v/>
      </c>
      <c r="R122" s="67" t="str">
        <f t="shared" si="10"/>
        <v/>
      </c>
      <c r="T122" s="31">
        <f t="shared" si="15"/>
        <v>167</v>
      </c>
      <c r="U122" s="65">
        <f>IFERROR(VLOOKUP($T122,'ARM Mortgage Amort. Schedule'!$B$10:$I$371, 7, FALSE),"0.00")</f>
        <v>1364.5195519187755</v>
      </c>
      <c r="V122" s="77">
        <v>107</v>
      </c>
      <c r="W122" s="65">
        <f>IFERROR(VLOOKUP($V122,'ARM Refinance Amort.'!$B$11:$I$371, 7, FALSE),"")</f>
        <v>974.66987501320455</v>
      </c>
      <c r="X122" s="67">
        <f t="shared" si="11"/>
        <v>389.84967690557096</v>
      </c>
    </row>
    <row r="123" spans="2:24" x14ac:dyDescent="0.25">
      <c r="B123" s="31">
        <f t="shared" si="12"/>
        <v>168</v>
      </c>
      <c r="C123" s="65" t="str">
        <f>IFERROR(VLOOKUP($B123,'Fixed Mortgage Amort. Schedule'!$B$11:$I$371, 6, FALSE), "0.00")</f>
        <v>0.00</v>
      </c>
      <c r="D123" s="43">
        <v>108</v>
      </c>
      <c r="E123" s="65" t="str">
        <f>IFERROR(VLOOKUP($D123,'Refinance Fixed Amort. Schedule'!$B$11:$I$371, 6, FALSE),"0.00")</f>
        <v>0.00</v>
      </c>
      <c r="F123" s="59">
        <f t="shared" si="8"/>
        <v>0</v>
      </c>
      <c r="H123" s="31">
        <f t="shared" si="13"/>
        <v>168</v>
      </c>
      <c r="I123" s="65" t="str">
        <f>IFERROR(VLOOKUP($H123,'Fixed Mortgage Amort. Schedule'!$B$11:$I$371, 6, FALSE),"0.00")</f>
        <v>0.00</v>
      </c>
      <c r="J123" s="43">
        <v>108</v>
      </c>
      <c r="K123" s="65">
        <f>IFERROR(VLOOKUP($J123,'ARM Refinance Amort.'!$B$11:$I$371, 7, FALSE),"")</f>
        <v>976.47497941235213</v>
      </c>
      <c r="L123" s="59">
        <f t="shared" si="9"/>
        <v>-976.47497941235213</v>
      </c>
      <c r="N123" s="31">
        <f t="shared" si="14"/>
        <v>168</v>
      </c>
      <c r="O123" s="65">
        <f>IFERROR(VLOOKUP($N123,'ARM Mortgage Amort. Schedule'!$B$10:$I$371, 7, FALSE),"0.00")</f>
        <v>1368.301898428366</v>
      </c>
      <c r="P123" s="43">
        <v>108</v>
      </c>
      <c r="Q123" s="65" t="str">
        <f>IFERROR(VLOOKUP($P123,'Refinance Fixed Amort. Schedule'!$B$11:$I$371, 6, FALSE),"")</f>
        <v/>
      </c>
      <c r="R123" s="67" t="str">
        <f t="shared" si="10"/>
        <v/>
      </c>
      <c r="T123" s="31">
        <f t="shared" si="15"/>
        <v>168</v>
      </c>
      <c r="U123" s="65">
        <f>IFERROR(VLOOKUP($T123,'ARM Mortgage Amort. Schedule'!$B$10:$I$371, 7, FALSE),"0.00")</f>
        <v>1368.301898428366</v>
      </c>
      <c r="V123" s="77">
        <v>108</v>
      </c>
      <c r="W123" s="65">
        <f>IFERROR(VLOOKUP($V123,'ARM Refinance Amort.'!$B$11:$I$371, 7, FALSE),"")</f>
        <v>976.47497941235213</v>
      </c>
      <c r="X123" s="67">
        <f t="shared" si="11"/>
        <v>391.8269190160139</v>
      </c>
    </row>
    <row r="124" spans="2:24" x14ac:dyDescent="0.25">
      <c r="B124" s="31">
        <f t="shared" si="12"/>
        <v>169</v>
      </c>
      <c r="C124" s="65" t="str">
        <f>IFERROR(VLOOKUP($B124,'Fixed Mortgage Amort. Schedule'!$B$11:$I$371, 6, FALSE), "0.00")</f>
        <v>0.00</v>
      </c>
      <c r="D124" s="43">
        <v>109</v>
      </c>
      <c r="E124" s="65" t="str">
        <f>IFERROR(VLOOKUP($D124,'Refinance Fixed Amort. Schedule'!$B$11:$I$371, 6, FALSE),"0.00")</f>
        <v>0.00</v>
      </c>
      <c r="F124" s="59">
        <f t="shared" si="8"/>
        <v>0</v>
      </c>
      <c r="H124" s="31">
        <f t="shared" si="13"/>
        <v>169</v>
      </c>
      <c r="I124" s="65" t="str">
        <f>IFERROR(VLOOKUP($H124,'Fixed Mortgage Amort. Schedule'!$B$11:$I$371, 6, FALSE),"0.00")</f>
        <v>0.00</v>
      </c>
      <c r="J124" s="43">
        <v>109</v>
      </c>
      <c r="K124" s="65">
        <f>IFERROR(VLOOKUP($J124,'ARM Refinance Amort.'!$B$11:$I$371, 7, FALSE),"")</f>
        <v>978.2966306018252</v>
      </c>
      <c r="L124" s="59">
        <f t="shared" si="9"/>
        <v>-978.2966306018252</v>
      </c>
      <c r="N124" s="31">
        <f t="shared" si="14"/>
        <v>169</v>
      </c>
      <c r="O124" s="65">
        <f>IFERROR(VLOOKUP($N124,'ARM Mortgage Amort. Schedule'!$B$10:$I$371, 7, FALSE),"0.00")</f>
        <v>1372.1189164476277</v>
      </c>
      <c r="P124" s="43">
        <v>109</v>
      </c>
      <c r="Q124" s="65" t="str">
        <f>IFERROR(VLOOKUP($P124,'Refinance Fixed Amort. Schedule'!$B$11:$I$371, 6, FALSE),"")</f>
        <v/>
      </c>
      <c r="R124" s="67" t="str">
        <f t="shared" si="10"/>
        <v/>
      </c>
      <c r="T124" s="31">
        <f t="shared" si="15"/>
        <v>169</v>
      </c>
      <c r="U124" s="65">
        <f>IFERROR(VLOOKUP($T124,'ARM Mortgage Amort. Schedule'!$B$10:$I$371, 7, FALSE),"0.00")</f>
        <v>1372.1189164476277</v>
      </c>
      <c r="V124" s="77">
        <v>109</v>
      </c>
      <c r="W124" s="65">
        <f>IFERROR(VLOOKUP($V124,'ARM Refinance Amort.'!$B$11:$I$371, 7, FALSE),"")</f>
        <v>978.2966306018252</v>
      </c>
      <c r="X124" s="67">
        <f t="shared" si="11"/>
        <v>393.82228584580253</v>
      </c>
    </row>
    <row r="125" spans="2:24" x14ac:dyDescent="0.25">
      <c r="B125" s="31">
        <f t="shared" si="12"/>
        <v>170</v>
      </c>
      <c r="C125" s="65" t="str">
        <f>IFERROR(VLOOKUP($B125,'Fixed Mortgage Amort. Schedule'!$B$11:$I$371, 6, FALSE), "0.00")</f>
        <v>0.00</v>
      </c>
      <c r="D125" s="43">
        <v>110</v>
      </c>
      <c r="E125" s="65" t="str">
        <f>IFERROR(VLOOKUP($D125,'Refinance Fixed Amort. Schedule'!$B$11:$I$371, 6, FALSE),"0.00")</f>
        <v>0.00</v>
      </c>
      <c r="F125" s="59">
        <f t="shared" si="8"/>
        <v>0</v>
      </c>
      <c r="H125" s="31">
        <f t="shared" si="13"/>
        <v>170</v>
      </c>
      <c r="I125" s="65" t="str">
        <f>IFERROR(VLOOKUP($H125,'Fixed Mortgage Amort. Schedule'!$B$11:$I$371, 6, FALSE),"0.00")</f>
        <v>0.00</v>
      </c>
      <c r="J125" s="43">
        <v>110</v>
      </c>
      <c r="K125" s="65">
        <f>IFERROR(VLOOKUP($J125,'ARM Refinance Amort.'!$B$11:$I$371, 7, FALSE),"")</f>
        <v>980.13498026053526</v>
      </c>
      <c r="L125" s="59">
        <f t="shared" si="9"/>
        <v>-980.13498026053526</v>
      </c>
      <c r="N125" s="31">
        <f t="shared" si="14"/>
        <v>170</v>
      </c>
      <c r="O125" s="65">
        <f>IFERROR(VLOOKUP($N125,'ARM Mortgage Amort. Schedule'!$B$10:$I$371, 7, FALSE),"0.00")</f>
        <v>1375.9709237987327</v>
      </c>
      <c r="P125" s="43">
        <v>110</v>
      </c>
      <c r="Q125" s="65" t="str">
        <f>IFERROR(VLOOKUP($P125,'Refinance Fixed Amort. Schedule'!$B$11:$I$371, 6, FALSE),"")</f>
        <v/>
      </c>
      <c r="R125" s="67" t="str">
        <f t="shared" si="10"/>
        <v/>
      </c>
      <c r="T125" s="31">
        <f t="shared" si="15"/>
        <v>170</v>
      </c>
      <c r="U125" s="65">
        <f>IFERROR(VLOOKUP($T125,'ARM Mortgage Amort. Schedule'!$B$10:$I$371, 7, FALSE),"0.00")</f>
        <v>1375.9709237987327</v>
      </c>
      <c r="V125" s="77">
        <v>110</v>
      </c>
      <c r="W125" s="65">
        <f>IFERROR(VLOOKUP($V125,'ARM Refinance Amort.'!$B$11:$I$371, 7, FALSE),"")</f>
        <v>980.13498026053526</v>
      </c>
      <c r="X125" s="67">
        <f t="shared" si="11"/>
        <v>395.8359435381974</v>
      </c>
    </row>
    <row r="126" spans="2:24" x14ac:dyDescent="0.25">
      <c r="B126" s="31">
        <f t="shared" si="12"/>
        <v>171</v>
      </c>
      <c r="C126" s="65" t="str">
        <f>IFERROR(VLOOKUP($B126,'Fixed Mortgage Amort. Schedule'!$B$11:$I$371, 6, FALSE), "0.00")</f>
        <v>0.00</v>
      </c>
      <c r="D126" s="43">
        <v>111</v>
      </c>
      <c r="E126" s="65" t="str">
        <f>IFERROR(VLOOKUP($D126,'Refinance Fixed Amort. Schedule'!$B$11:$I$371, 6, FALSE),"0.00")</f>
        <v>0.00</v>
      </c>
      <c r="F126" s="59">
        <f t="shared" si="8"/>
        <v>0</v>
      </c>
      <c r="H126" s="31">
        <f t="shared" si="13"/>
        <v>171</v>
      </c>
      <c r="I126" s="65" t="str">
        <f>IFERROR(VLOOKUP($H126,'Fixed Mortgage Amort. Schedule'!$B$11:$I$371, 6, FALSE),"0.00")</f>
        <v>0.00</v>
      </c>
      <c r="J126" s="43">
        <v>111</v>
      </c>
      <c r="K126" s="65">
        <f>IFERROR(VLOOKUP($J126,'ARM Refinance Amort.'!$B$11:$I$371, 7, FALSE),"")</f>
        <v>981.99018145778336</v>
      </c>
      <c r="L126" s="59">
        <f t="shared" si="9"/>
        <v>-981.99018145778336</v>
      </c>
      <c r="N126" s="31">
        <f t="shared" si="14"/>
        <v>171</v>
      </c>
      <c r="O126" s="65">
        <f>IFERROR(VLOOKUP($N126,'ARM Mortgage Amort. Schedule'!$B$10:$I$371, 7, FALSE),"0.00")</f>
        <v>1379.8582412172227</v>
      </c>
      <c r="P126" s="43">
        <v>111</v>
      </c>
      <c r="Q126" s="65" t="str">
        <f>IFERROR(VLOOKUP($P126,'Refinance Fixed Amort. Schedule'!$B$11:$I$371, 6, FALSE),"")</f>
        <v/>
      </c>
      <c r="R126" s="67" t="str">
        <f t="shared" si="10"/>
        <v/>
      </c>
      <c r="T126" s="31">
        <f t="shared" si="15"/>
        <v>171</v>
      </c>
      <c r="U126" s="65">
        <f>IFERROR(VLOOKUP($T126,'ARM Mortgage Amort. Schedule'!$B$10:$I$371, 7, FALSE),"0.00")</f>
        <v>1379.8582412172227</v>
      </c>
      <c r="V126" s="77">
        <v>111</v>
      </c>
      <c r="W126" s="65">
        <f>IFERROR(VLOOKUP($V126,'ARM Refinance Amort.'!$B$11:$I$371, 7, FALSE),"")</f>
        <v>981.99018145778336</v>
      </c>
      <c r="X126" s="67">
        <f t="shared" si="11"/>
        <v>397.86805975943935</v>
      </c>
    </row>
    <row r="127" spans="2:24" x14ac:dyDescent="0.25">
      <c r="B127" s="31">
        <f t="shared" si="12"/>
        <v>172</v>
      </c>
      <c r="C127" s="65" t="str">
        <f>IFERROR(VLOOKUP($B127,'Fixed Mortgage Amort. Schedule'!$B$11:$I$371, 6, FALSE), "0.00")</f>
        <v>0.00</v>
      </c>
      <c r="D127" s="43">
        <v>112</v>
      </c>
      <c r="E127" s="65" t="str">
        <f>IFERROR(VLOOKUP($D127,'Refinance Fixed Amort. Schedule'!$B$11:$I$371, 6, FALSE),"0.00")</f>
        <v>0.00</v>
      </c>
      <c r="F127" s="59">
        <f t="shared" si="8"/>
        <v>0</v>
      </c>
      <c r="H127" s="31">
        <f t="shared" si="13"/>
        <v>172</v>
      </c>
      <c r="I127" s="65" t="str">
        <f>IFERROR(VLOOKUP($H127,'Fixed Mortgage Amort. Schedule'!$B$11:$I$371, 6, FALSE),"0.00")</f>
        <v>0.00</v>
      </c>
      <c r="J127" s="43">
        <v>112</v>
      </c>
      <c r="K127" s="65">
        <f>IFERROR(VLOOKUP($J127,'ARM Refinance Amort.'!$B$11:$I$371, 7, FALSE),"")</f>
        <v>983.86238866600627</v>
      </c>
      <c r="L127" s="59">
        <f t="shared" si="9"/>
        <v>-983.86238866600627</v>
      </c>
      <c r="N127" s="31">
        <f t="shared" si="14"/>
        <v>172</v>
      </c>
      <c r="O127" s="65">
        <f>IFERROR(VLOOKUP($N127,'ARM Mortgage Amort. Schedule'!$B$10:$I$371, 7, FALSE),"0.00")</f>
        <v>1383.7811923787156</v>
      </c>
      <c r="P127" s="43">
        <v>112</v>
      </c>
      <c r="Q127" s="65" t="str">
        <f>IFERROR(VLOOKUP($P127,'Refinance Fixed Amort. Schedule'!$B$11:$I$371, 6, FALSE),"")</f>
        <v/>
      </c>
      <c r="R127" s="67" t="str">
        <f t="shared" si="10"/>
        <v/>
      </c>
      <c r="T127" s="31">
        <f t="shared" si="15"/>
        <v>172</v>
      </c>
      <c r="U127" s="65">
        <f>IFERROR(VLOOKUP($T127,'ARM Mortgage Amort. Schedule'!$B$10:$I$371, 7, FALSE),"0.00")</f>
        <v>1383.7811923787156</v>
      </c>
      <c r="V127" s="77">
        <v>112</v>
      </c>
      <c r="W127" s="65">
        <f>IFERROR(VLOOKUP($V127,'ARM Refinance Amort.'!$B$11:$I$371, 7, FALSE),"")</f>
        <v>983.86238866600627</v>
      </c>
      <c r="X127" s="67">
        <f t="shared" si="11"/>
        <v>399.91880371270929</v>
      </c>
    </row>
    <row r="128" spans="2:24" x14ac:dyDescent="0.25">
      <c r="B128" s="31">
        <f t="shared" si="12"/>
        <v>173</v>
      </c>
      <c r="C128" s="65" t="str">
        <f>IFERROR(VLOOKUP($B128,'Fixed Mortgage Amort. Schedule'!$B$11:$I$371, 6, FALSE), "0.00")</f>
        <v>0.00</v>
      </c>
      <c r="D128" s="43">
        <v>113</v>
      </c>
      <c r="E128" s="65" t="str">
        <f>IFERROR(VLOOKUP($D128,'Refinance Fixed Amort. Schedule'!$B$11:$I$371, 6, FALSE),"0.00")</f>
        <v>0.00</v>
      </c>
      <c r="F128" s="59">
        <f t="shared" si="8"/>
        <v>0</v>
      </c>
      <c r="H128" s="31">
        <f t="shared" si="13"/>
        <v>173</v>
      </c>
      <c r="I128" s="65" t="str">
        <f>IFERROR(VLOOKUP($H128,'Fixed Mortgage Amort. Schedule'!$B$11:$I$371, 6, FALSE),"0.00")</f>
        <v>0.00</v>
      </c>
      <c r="J128" s="43">
        <v>113</v>
      </c>
      <c r="K128" s="65">
        <f>IFERROR(VLOOKUP($J128,'ARM Refinance Amort.'!$B$11:$I$371, 7, FALSE),"")</f>
        <v>985.75175777363791</v>
      </c>
      <c r="L128" s="59">
        <f t="shared" si="9"/>
        <v>-985.75175777363791</v>
      </c>
      <c r="N128" s="31">
        <f t="shared" si="14"/>
        <v>173</v>
      </c>
      <c r="O128" s="65">
        <f>IFERROR(VLOOKUP($N128,'ARM Mortgage Amort. Schedule'!$B$10:$I$371, 7, FALSE),"0.00")</f>
        <v>1387.7401039258555</v>
      </c>
      <c r="P128" s="43">
        <v>113</v>
      </c>
      <c r="Q128" s="65" t="str">
        <f>IFERROR(VLOOKUP($P128,'Refinance Fixed Amort. Schedule'!$B$11:$I$371, 6, FALSE),"")</f>
        <v/>
      </c>
      <c r="R128" s="67" t="str">
        <f t="shared" si="10"/>
        <v/>
      </c>
      <c r="T128" s="31">
        <f t="shared" si="15"/>
        <v>173</v>
      </c>
      <c r="U128" s="65">
        <f>IFERROR(VLOOKUP($T128,'ARM Mortgage Amort. Schedule'!$B$10:$I$371, 7, FALSE),"0.00")</f>
        <v>1387.7401039258555</v>
      </c>
      <c r="V128" s="77">
        <v>113</v>
      </c>
      <c r="W128" s="65">
        <f>IFERROR(VLOOKUP($V128,'ARM Refinance Amort.'!$B$11:$I$371, 7, FALSE),"")</f>
        <v>985.75175777363791</v>
      </c>
      <c r="X128" s="67">
        <f t="shared" si="11"/>
        <v>401.98834615221756</v>
      </c>
    </row>
    <row r="129" spans="2:24" x14ac:dyDescent="0.25">
      <c r="B129" s="31">
        <f t="shared" si="12"/>
        <v>174</v>
      </c>
      <c r="C129" s="65" t="str">
        <f>IFERROR(VLOOKUP($B129,'Fixed Mortgage Amort. Schedule'!$B$11:$I$371, 6, FALSE), "0.00")</f>
        <v>0.00</v>
      </c>
      <c r="D129" s="43">
        <v>114</v>
      </c>
      <c r="E129" s="65" t="str">
        <f>IFERROR(VLOOKUP($D129,'Refinance Fixed Amort. Schedule'!$B$11:$I$371, 6, FALSE),"0.00")</f>
        <v>0.00</v>
      </c>
      <c r="F129" s="59">
        <f t="shared" si="8"/>
        <v>0</v>
      </c>
      <c r="H129" s="31">
        <f t="shared" si="13"/>
        <v>174</v>
      </c>
      <c r="I129" s="65" t="str">
        <f>IFERROR(VLOOKUP($H129,'Fixed Mortgage Amort. Schedule'!$B$11:$I$371, 6, FALSE),"0.00")</f>
        <v>0.00</v>
      </c>
      <c r="J129" s="43">
        <v>114</v>
      </c>
      <c r="K129" s="65">
        <f>IFERROR(VLOOKUP($J129,'ARM Refinance Amort.'!$B$11:$I$371, 7, FALSE),"")</f>
        <v>987.65844609808948</v>
      </c>
      <c r="L129" s="59">
        <f t="shared" si="9"/>
        <v>-987.65844609808948</v>
      </c>
      <c r="N129" s="31">
        <f t="shared" si="14"/>
        <v>174</v>
      </c>
      <c r="O129" s="65">
        <f>IFERROR(VLOOKUP($N129,'ARM Mortgage Amort. Schedule'!$B$10:$I$371, 7, FALSE),"0.00")</f>
        <v>1391.7353054955108</v>
      </c>
      <c r="P129" s="43">
        <v>114</v>
      </c>
      <c r="Q129" s="65" t="str">
        <f>IFERROR(VLOOKUP($P129,'Refinance Fixed Amort. Schedule'!$B$11:$I$371, 6, FALSE),"")</f>
        <v/>
      </c>
      <c r="R129" s="67" t="str">
        <f t="shared" si="10"/>
        <v/>
      </c>
      <c r="T129" s="31">
        <f t="shared" si="15"/>
        <v>174</v>
      </c>
      <c r="U129" s="65">
        <f>IFERROR(VLOOKUP($T129,'ARM Mortgage Amort. Schedule'!$B$10:$I$371, 7, FALSE),"0.00")</f>
        <v>1391.7353054955108</v>
      </c>
      <c r="V129" s="77">
        <v>114</v>
      </c>
      <c r="W129" s="65">
        <f>IFERROR(VLOOKUP($V129,'ARM Refinance Amort.'!$B$11:$I$371, 7, FALSE),"")</f>
        <v>987.65844609808948</v>
      </c>
      <c r="X129" s="67">
        <f t="shared" si="11"/>
        <v>404.07685939742134</v>
      </c>
    </row>
    <row r="130" spans="2:24" x14ac:dyDescent="0.25">
      <c r="B130" s="31">
        <f t="shared" si="12"/>
        <v>175</v>
      </c>
      <c r="C130" s="65" t="str">
        <f>IFERROR(VLOOKUP($B130,'Fixed Mortgage Amort. Schedule'!$B$11:$I$371, 6, FALSE), "0.00")</f>
        <v>0.00</v>
      </c>
      <c r="D130" s="43">
        <v>115</v>
      </c>
      <c r="E130" s="65" t="str">
        <f>IFERROR(VLOOKUP($D130,'Refinance Fixed Amort. Schedule'!$B$11:$I$371, 6, FALSE),"0.00")</f>
        <v>0.00</v>
      </c>
      <c r="F130" s="59">
        <f t="shared" si="8"/>
        <v>0</v>
      </c>
      <c r="H130" s="31">
        <f t="shared" si="13"/>
        <v>175</v>
      </c>
      <c r="I130" s="65" t="str">
        <f>IFERROR(VLOOKUP($H130,'Fixed Mortgage Amort. Schedule'!$B$11:$I$371, 6, FALSE),"0.00")</f>
        <v>0.00</v>
      </c>
      <c r="J130" s="43">
        <v>115</v>
      </c>
      <c r="K130" s="65">
        <f>IFERROR(VLOOKUP($J130,'ARM Refinance Amort.'!$B$11:$I$371, 7, FALSE),"")</f>
        <v>989.5826123988486</v>
      </c>
      <c r="L130" s="59">
        <f t="shared" si="9"/>
        <v>-989.5826123988486</v>
      </c>
      <c r="N130" s="31">
        <f t="shared" si="14"/>
        <v>175</v>
      </c>
      <c r="O130" s="65">
        <f>IFERROR(VLOOKUP($N130,'ARM Mortgage Amort. Schedule'!$B$10:$I$371, 7, FALSE),"0.00")</f>
        <v>1395.7671297462214</v>
      </c>
      <c r="P130" s="43">
        <v>115</v>
      </c>
      <c r="Q130" s="65" t="str">
        <f>IFERROR(VLOOKUP($P130,'Refinance Fixed Amort. Schedule'!$B$11:$I$371, 6, FALSE),"")</f>
        <v/>
      </c>
      <c r="R130" s="67" t="str">
        <f t="shared" si="10"/>
        <v/>
      </c>
      <c r="T130" s="31">
        <f t="shared" si="15"/>
        <v>175</v>
      </c>
      <c r="U130" s="65">
        <f>IFERROR(VLOOKUP($T130,'ARM Mortgage Amort. Schedule'!$B$10:$I$371, 7, FALSE),"0.00")</f>
        <v>1395.7671297462214</v>
      </c>
      <c r="V130" s="77">
        <v>115</v>
      </c>
      <c r="W130" s="65">
        <f>IFERROR(VLOOKUP($V130,'ARM Refinance Amort.'!$B$11:$I$371, 7, FALSE),"")</f>
        <v>989.5826123988486</v>
      </c>
      <c r="X130" s="67">
        <f t="shared" si="11"/>
        <v>406.18451734737278</v>
      </c>
    </row>
    <row r="131" spans="2:24" x14ac:dyDescent="0.25">
      <c r="B131" s="31">
        <f t="shared" si="12"/>
        <v>176</v>
      </c>
      <c r="C131" s="65" t="str">
        <f>IFERROR(VLOOKUP($B131,'Fixed Mortgage Amort. Schedule'!$B$11:$I$371, 6, FALSE), "0.00")</f>
        <v>0.00</v>
      </c>
      <c r="D131" s="43">
        <v>116</v>
      </c>
      <c r="E131" s="65" t="str">
        <f>IFERROR(VLOOKUP($D131,'Refinance Fixed Amort. Schedule'!$B$11:$I$371, 6, FALSE),"0.00")</f>
        <v>0.00</v>
      </c>
      <c r="F131" s="59">
        <f t="shared" si="8"/>
        <v>0</v>
      </c>
      <c r="H131" s="31">
        <f t="shared" si="13"/>
        <v>176</v>
      </c>
      <c r="I131" s="65" t="str">
        <f>IFERROR(VLOOKUP($H131,'Fixed Mortgage Amort. Schedule'!$B$11:$I$371, 6, FALSE),"0.00")</f>
        <v>0.00</v>
      </c>
      <c r="J131" s="43">
        <v>116</v>
      </c>
      <c r="K131" s="65">
        <f>IFERROR(VLOOKUP($J131,'ARM Refinance Amort.'!$B$11:$I$371, 7, FALSE),"")</f>
        <v>991.52441689069792</v>
      </c>
      <c r="L131" s="59">
        <f t="shared" si="9"/>
        <v>-991.52441689069792</v>
      </c>
      <c r="N131" s="31">
        <f t="shared" si="14"/>
        <v>176</v>
      </c>
      <c r="O131" s="65">
        <f>IFERROR(VLOOKUP($N131,'ARM Mortgage Amort. Schedule'!$B$10:$I$371, 7, FALSE),"0.00")</f>
        <v>1399.8359123858968</v>
      </c>
      <c r="P131" s="43">
        <v>116</v>
      </c>
      <c r="Q131" s="65" t="str">
        <f>IFERROR(VLOOKUP($P131,'Refinance Fixed Amort. Schedule'!$B$11:$I$371, 6, FALSE),"")</f>
        <v/>
      </c>
      <c r="R131" s="67" t="str">
        <f t="shared" si="10"/>
        <v/>
      </c>
      <c r="T131" s="31">
        <f t="shared" si="15"/>
        <v>176</v>
      </c>
      <c r="U131" s="65">
        <f>IFERROR(VLOOKUP($T131,'ARM Mortgage Amort. Schedule'!$B$10:$I$371, 7, FALSE),"0.00")</f>
        <v>1399.8359123858968</v>
      </c>
      <c r="V131" s="77">
        <v>116</v>
      </c>
      <c r="W131" s="65">
        <f>IFERROR(VLOOKUP($V131,'ARM Refinance Amort.'!$B$11:$I$371, 7, FALSE),"")</f>
        <v>991.52441689069792</v>
      </c>
      <c r="X131" s="67">
        <f t="shared" si="11"/>
        <v>408.31149549519887</v>
      </c>
    </row>
    <row r="132" spans="2:24" x14ac:dyDescent="0.25">
      <c r="B132" s="31">
        <f t="shared" si="12"/>
        <v>177</v>
      </c>
      <c r="C132" s="65" t="str">
        <f>IFERROR(VLOOKUP($B132,'Fixed Mortgage Amort. Schedule'!$B$11:$I$371, 6, FALSE), "0.00")</f>
        <v>0.00</v>
      </c>
      <c r="D132" s="43">
        <v>117</v>
      </c>
      <c r="E132" s="65" t="str">
        <f>IFERROR(VLOOKUP($D132,'Refinance Fixed Amort. Schedule'!$B$11:$I$371, 6, FALSE),"0.00")</f>
        <v>0.00</v>
      </c>
      <c r="F132" s="59">
        <f t="shared" si="8"/>
        <v>0</v>
      </c>
      <c r="H132" s="31">
        <f t="shared" si="13"/>
        <v>177</v>
      </c>
      <c r="I132" s="65" t="str">
        <f>IFERROR(VLOOKUP($H132,'Fixed Mortgage Amort. Schedule'!$B$11:$I$371, 6, FALSE),"0.00")</f>
        <v>0.00</v>
      </c>
      <c r="J132" s="43">
        <v>117</v>
      </c>
      <c r="K132" s="65">
        <f>IFERROR(VLOOKUP($J132,'ARM Refinance Amort.'!$B$11:$I$371, 7, FALSE),"")</f>
        <v>993.48402125705593</v>
      </c>
      <c r="L132" s="59">
        <f t="shared" si="9"/>
        <v>-993.48402125705593</v>
      </c>
      <c r="N132" s="31">
        <f t="shared" si="14"/>
        <v>177</v>
      </c>
      <c r="O132" s="65">
        <f>IFERROR(VLOOKUP($N132,'ARM Mortgage Amort. Schedule'!$B$10:$I$371, 7, FALSE),"0.00")</f>
        <v>1403.9419921997694</v>
      </c>
      <c r="P132" s="43">
        <v>117</v>
      </c>
      <c r="Q132" s="65" t="str">
        <f>IFERROR(VLOOKUP($P132,'Refinance Fixed Amort. Schedule'!$B$11:$I$371, 6, FALSE),"")</f>
        <v/>
      </c>
      <c r="R132" s="67" t="str">
        <f t="shared" si="10"/>
        <v/>
      </c>
      <c r="T132" s="31">
        <f t="shared" si="15"/>
        <v>177</v>
      </c>
      <c r="U132" s="65">
        <f>IFERROR(VLOOKUP($T132,'ARM Mortgage Amort. Schedule'!$B$10:$I$371, 7, FALSE),"0.00")</f>
        <v>1403.9419921997694</v>
      </c>
      <c r="V132" s="77">
        <v>117</v>
      </c>
      <c r="W132" s="65">
        <f>IFERROR(VLOOKUP($V132,'ARM Refinance Amort.'!$B$11:$I$371, 7, FALSE),"")</f>
        <v>993.48402125705593</v>
      </c>
      <c r="X132" s="67">
        <f t="shared" si="11"/>
        <v>410.45797094271347</v>
      </c>
    </row>
    <row r="133" spans="2:24" x14ac:dyDescent="0.25">
      <c r="B133" s="31">
        <f t="shared" si="12"/>
        <v>178</v>
      </c>
      <c r="C133" s="65" t="str">
        <f>IFERROR(VLOOKUP($B133,'Fixed Mortgage Amort. Schedule'!$B$11:$I$371, 6, FALSE), "0.00")</f>
        <v>0.00</v>
      </c>
      <c r="D133" s="43">
        <v>118</v>
      </c>
      <c r="E133" s="65" t="str">
        <f>IFERROR(VLOOKUP($D133,'Refinance Fixed Amort. Schedule'!$B$11:$I$371, 6, FALSE),"0.00")</f>
        <v>0.00</v>
      </c>
      <c r="F133" s="59">
        <f t="shared" si="8"/>
        <v>0</v>
      </c>
      <c r="H133" s="31">
        <f t="shared" si="13"/>
        <v>178</v>
      </c>
      <c r="I133" s="65" t="str">
        <f>IFERROR(VLOOKUP($H133,'Fixed Mortgage Amort. Schedule'!$B$11:$I$371, 6, FALSE),"0.00")</f>
        <v>0.00</v>
      </c>
      <c r="J133" s="43">
        <v>118</v>
      </c>
      <c r="K133" s="65">
        <f>IFERROR(VLOOKUP($J133,'ARM Refinance Amort.'!$B$11:$I$371, 7, FALSE),"")</f>
        <v>995.46158866343876</v>
      </c>
      <c r="L133" s="59">
        <f t="shared" si="9"/>
        <v>-995.46158866343876</v>
      </c>
      <c r="N133" s="31">
        <f t="shared" si="14"/>
        <v>178</v>
      </c>
      <c r="O133" s="65">
        <f>IFERROR(VLOOKUP($N133,'ARM Mortgage Amort. Schedule'!$B$10:$I$371, 7, FALSE),"0.00")</f>
        <v>1408.0857110786021</v>
      </c>
      <c r="P133" s="43">
        <v>118</v>
      </c>
      <c r="Q133" s="65" t="str">
        <f>IFERROR(VLOOKUP($P133,'Refinance Fixed Amort. Schedule'!$B$11:$I$371, 6, FALSE),"")</f>
        <v/>
      </c>
      <c r="R133" s="67" t="str">
        <f t="shared" si="10"/>
        <v/>
      </c>
      <c r="T133" s="31">
        <f t="shared" si="15"/>
        <v>178</v>
      </c>
      <c r="U133" s="65">
        <f>IFERROR(VLOOKUP($T133,'ARM Mortgage Amort. Schedule'!$B$10:$I$371, 7, FALSE),"0.00")</f>
        <v>1408.0857110786021</v>
      </c>
      <c r="V133" s="77">
        <v>118</v>
      </c>
      <c r="W133" s="65">
        <f>IFERROR(VLOOKUP($V133,'ARM Refinance Amort.'!$B$11:$I$371, 7, FALSE),"")</f>
        <v>995.46158866343876</v>
      </c>
      <c r="X133" s="67">
        <f t="shared" si="11"/>
        <v>412.62412241516336</v>
      </c>
    </row>
    <row r="134" spans="2:24" x14ac:dyDescent="0.25">
      <c r="B134" s="31">
        <f t="shared" si="12"/>
        <v>179</v>
      </c>
      <c r="C134" s="65" t="str">
        <f>IFERROR(VLOOKUP($B134,'Fixed Mortgage Amort. Schedule'!$B$11:$I$371, 6, FALSE), "0.00")</f>
        <v>0.00</v>
      </c>
      <c r="D134" s="43">
        <v>119</v>
      </c>
      <c r="E134" s="65" t="str">
        <f>IFERROR(VLOOKUP($D134,'Refinance Fixed Amort. Schedule'!$B$11:$I$371, 6, FALSE),"0.00")</f>
        <v>0.00</v>
      </c>
      <c r="F134" s="59">
        <f t="shared" si="8"/>
        <v>0</v>
      </c>
      <c r="H134" s="31">
        <f t="shared" si="13"/>
        <v>179</v>
      </c>
      <c r="I134" s="65" t="str">
        <f>IFERROR(VLOOKUP($H134,'Fixed Mortgage Amort. Schedule'!$B$11:$I$371, 6, FALSE),"0.00")</f>
        <v>0.00</v>
      </c>
      <c r="J134" s="43">
        <v>119</v>
      </c>
      <c r="K134" s="65">
        <f>IFERROR(VLOOKUP($J134,'ARM Refinance Amort.'!$B$11:$I$371, 7, FALSE),"")</f>
        <v>997.45728377104683</v>
      </c>
      <c r="L134" s="59">
        <f t="shared" si="9"/>
        <v>-997.45728377104683</v>
      </c>
      <c r="N134" s="31">
        <f t="shared" si="14"/>
        <v>179</v>
      </c>
      <c r="O134" s="65">
        <f>IFERROR(VLOOKUP($N134,'ARM Mortgage Amort. Schedule'!$B$10:$I$371, 7, FALSE),"0.00")</f>
        <v>1412.2674140471577</v>
      </c>
      <c r="P134" s="43">
        <v>119</v>
      </c>
      <c r="Q134" s="65" t="str">
        <f>IFERROR(VLOOKUP($P134,'Refinance Fixed Amort. Schedule'!$B$11:$I$371, 6, FALSE),"")</f>
        <v/>
      </c>
      <c r="R134" s="67" t="str">
        <f t="shared" si="10"/>
        <v/>
      </c>
      <c r="T134" s="31">
        <f t="shared" si="15"/>
        <v>179</v>
      </c>
      <c r="U134" s="65">
        <f>IFERROR(VLOOKUP($T134,'ARM Mortgage Amort. Schedule'!$B$10:$I$371, 7, FALSE),"0.00")</f>
        <v>1412.2674140471577</v>
      </c>
      <c r="V134" s="77">
        <v>119</v>
      </c>
      <c r="W134" s="65">
        <f>IFERROR(VLOOKUP($V134,'ARM Refinance Amort.'!$B$11:$I$371, 7, FALSE),"")</f>
        <v>997.45728377104683</v>
      </c>
      <c r="X134" s="67">
        <f t="shared" si="11"/>
        <v>414.81013027611084</v>
      </c>
    </row>
    <row r="135" spans="2:24" x14ac:dyDescent="0.25">
      <c r="B135" s="31">
        <f t="shared" si="12"/>
        <v>180</v>
      </c>
      <c r="C135" s="65" t="str">
        <f>IFERROR(VLOOKUP($B135,'Fixed Mortgage Amort. Schedule'!$B$11:$I$371, 6, FALSE), "0.00")</f>
        <v>0.00</v>
      </c>
      <c r="D135" s="43">
        <v>120</v>
      </c>
      <c r="E135" s="65" t="str">
        <f>IFERROR(VLOOKUP($D135,'Refinance Fixed Amort. Schedule'!$B$11:$I$371, 6, FALSE),"0.00")</f>
        <v>0.00</v>
      </c>
      <c r="F135" s="59">
        <f t="shared" si="8"/>
        <v>0</v>
      </c>
      <c r="H135" s="31">
        <f t="shared" si="13"/>
        <v>180</v>
      </c>
      <c r="I135" s="65" t="str">
        <f>IFERROR(VLOOKUP($H135,'Fixed Mortgage Amort. Schedule'!$B$11:$I$371, 6, FALSE),"0.00")</f>
        <v>0.00</v>
      </c>
      <c r="J135" s="43">
        <v>120</v>
      </c>
      <c r="K135" s="65">
        <f>IFERROR(VLOOKUP($J135,'ARM Refinance Amort.'!$B$11:$I$371, 7, FALSE),"")</f>
        <v>999.47127275047478</v>
      </c>
      <c r="L135" s="59">
        <f t="shared" si="9"/>
        <v>-999.47127275047478</v>
      </c>
      <c r="N135" s="31">
        <f t="shared" si="14"/>
        <v>180</v>
      </c>
      <c r="O135" s="65">
        <f>IFERROR(VLOOKUP($N135,'ARM Mortgage Amort. Schedule'!$B$10:$I$371, 7, FALSE),"0.00")</f>
        <v>1416.487449292925</v>
      </c>
      <c r="P135" s="43">
        <v>120</v>
      </c>
      <c r="Q135" s="65" t="str">
        <f>IFERROR(VLOOKUP($P135,'Refinance Fixed Amort. Schedule'!$B$11:$I$371, 6, FALSE),"")</f>
        <v/>
      </c>
      <c r="R135" s="67" t="str">
        <f t="shared" si="10"/>
        <v/>
      </c>
      <c r="T135" s="31">
        <f t="shared" si="15"/>
        <v>180</v>
      </c>
      <c r="U135" s="65">
        <f>IFERROR(VLOOKUP($T135,'ARM Mortgage Amort. Schedule'!$B$10:$I$371, 7, FALSE),"0.00")</f>
        <v>1416.487449292925</v>
      </c>
      <c r="V135" s="77">
        <v>120</v>
      </c>
      <c r="W135" s="65">
        <f>IFERROR(VLOOKUP($V135,'ARM Refinance Amort.'!$B$11:$I$371, 7, FALSE),"")</f>
        <v>999.47127275047478</v>
      </c>
      <c r="X135" s="67">
        <f t="shared" si="11"/>
        <v>417.01617654245024</v>
      </c>
    </row>
    <row r="136" spans="2:24" x14ac:dyDescent="0.25">
      <c r="B136" s="31">
        <f t="shared" si="12"/>
        <v>181</v>
      </c>
      <c r="C136" s="65" t="str">
        <f>IFERROR(VLOOKUP($B136,'Fixed Mortgage Amort. Schedule'!$B$11:$I$371, 6, FALSE), "0.00")</f>
        <v>0.00</v>
      </c>
      <c r="D136" s="43">
        <v>121</v>
      </c>
      <c r="E136" s="65" t="str">
        <f>IFERROR(VLOOKUP($D136,'Refinance Fixed Amort. Schedule'!$B$11:$I$371, 6, FALSE),"0.00")</f>
        <v>0.00</v>
      </c>
      <c r="F136" s="59">
        <f t="shared" si="8"/>
        <v>0</v>
      </c>
      <c r="H136" s="31">
        <f t="shared" si="13"/>
        <v>181</v>
      </c>
      <c r="I136" s="65" t="str">
        <f>IFERROR(VLOOKUP($H136,'Fixed Mortgage Amort. Schedule'!$B$11:$I$371, 6, FALSE),"0.00")</f>
        <v>0.00</v>
      </c>
      <c r="J136" s="43">
        <v>121</v>
      </c>
      <c r="K136" s="65">
        <f>IFERROR(VLOOKUP($J136,'ARM Refinance Amort.'!$B$11:$I$371, 7, FALSE),"")</f>
        <v>1001.5037232955474</v>
      </c>
      <c r="L136" s="59">
        <f t="shared" si="9"/>
        <v>-1001.5037232955474</v>
      </c>
      <c r="N136" s="31">
        <f t="shared" si="14"/>
        <v>181</v>
      </c>
      <c r="O136" s="65">
        <f>IFERROR(VLOOKUP($N136,'ARM Mortgage Amort. Schedule'!$B$10:$I$371, 7, FALSE),"0.00")</f>
        <v>-1.5584419088554568E-12</v>
      </c>
      <c r="P136" s="43">
        <v>121</v>
      </c>
      <c r="Q136" s="65" t="str">
        <f>IFERROR(VLOOKUP($P136,'Refinance Fixed Amort. Schedule'!$B$11:$I$371, 6, FALSE),"")</f>
        <v/>
      </c>
      <c r="R136" s="67" t="str">
        <f t="shared" si="10"/>
        <v/>
      </c>
      <c r="T136" s="31">
        <f t="shared" si="15"/>
        <v>181</v>
      </c>
      <c r="U136" s="65">
        <f>IFERROR(VLOOKUP($T136,'ARM Mortgage Amort. Schedule'!$B$10:$I$371, 7, FALSE),"0.00")</f>
        <v>-1.5584419088554568E-12</v>
      </c>
      <c r="V136" s="77">
        <v>121</v>
      </c>
      <c r="W136" s="65">
        <f>IFERROR(VLOOKUP($V136,'ARM Refinance Amort.'!$B$11:$I$371, 7, FALSE),"")</f>
        <v>1001.5037232955474</v>
      </c>
      <c r="X136" s="67">
        <f t="shared" si="11"/>
        <v>-1001.503723295549</v>
      </c>
    </row>
    <row r="137" spans="2:24" x14ac:dyDescent="0.25">
      <c r="B137" s="31">
        <f t="shared" si="12"/>
        <v>182</v>
      </c>
      <c r="C137" s="65" t="str">
        <f>IFERROR(VLOOKUP($B137,'Fixed Mortgage Amort. Schedule'!$B$11:$I$371, 6, FALSE), "0.00")</f>
        <v>0.00</v>
      </c>
      <c r="D137" s="43">
        <v>122</v>
      </c>
      <c r="E137" s="65" t="str">
        <f>IFERROR(VLOOKUP($D137,'Refinance Fixed Amort. Schedule'!$B$11:$I$371, 6, FALSE),"0.00")</f>
        <v>0.00</v>
      </c>
      <c r="F137" s="59">
        <f t="shared" si="8"/>
        <v>0</v>
      </c>
      <c r="H137" s="31">
        <f t="shared" si="13"/>
        <v>182</v>
      </c>
      <c r="I137" s="65" t="str">
        <f>IFERROR(VLOOKUP($H137,'Fixed Mortgage Amort. Schedule'!$B$11:$I$371, 6, FALSE),"0.00")</f>
        <v>0.00</v>
      </c>
      <c r="J137" s="43">
        <v>122</v>
      </c>
      <c r="K137" s="65">
        <f>IFERROR(VLOOKUP($J137,'ARM Refinance Amort.'!$B$11:$I$371, 7, FALSE),"")</f>
        <v>1003.554804637283</v>
      </c>
      <c r="L137" s="59">
        <f t="shared" si="9"/>
        <v>-1003.554804637283</v>
      </c>
      <c r="N137" s="31">
        <f t="shared" si="14"/>
        <v>182</v>
      </c>
      <c r="O137" s="65">
        <f>IFERROR(VLOOKUP($N137,'ARM Mortgage Amort. Schedule'!$B$10:$I$371, 7, FALSE),"0.00")</f>
        <v>-1.5584419088554568E-12</v>
      </c>
      <c r="P137" s="43">
        <v>122</v>
      </c>
      <c r="Q137" s="65" t="str">
        <f>IFERROR(VLOOKUP($P137,'Refinance Fixed Amort. Schedule'!$B$11:$I$371, 6, FALSE),"")</f>
        <v/>
      </c>
      <c r="R137" s="67" t="str">
        <f t="shared" si="10"/>
        <v/>
      </c>
      <c r="T137" s="31">
        <f t="shared" si="15"/>
        <v>182</v>
      </c>
      <c r="U137" s="65">
        <f>IFERROR(VLOOKUP($T137,'ARM Mortgage Amort. Schedule'!$B$10:$I$371, 7, FALSE),"0.00")</f>
        <v>-1.5584419088554568E-12</v>
      </c>
      <c r="V137" s="77">
        <v>122</v>
      </c>
      <c r="W137" s="65">
        <f>IFERROR(VLOOKUP($V137,'ARM Refinance Amort.'!$B$11:$I$371, 7, FALSE),"")</f>
        <v>1003.554804637283</v>
      </c>
      <c r="X137" s="67">
        <f t="shared" si="11"/>
        <v>-1003.5548046372846</v>
      </c>
    </row>
    <row r="138" spans="2:24" x14ac:dyDescent="0.25">
      <c r="B138" s="31">
        <f t="shared" si="12"/>
        <v>183</v>
      </c>
      <c r="C138" s="65" t="str">
        <f>IFERROR(VLOOKUP($B138,'Fixed Mortgage Amort. Schedule'!$B$11:$I$371, 6, FALSE), "0.00")</f>
        <v>0.00</v>
      </c>
      <c r="D138" s="43">
        <v>123</v>
      </c>
      <c r="E138" s="65" t="str">
        <f>IFERROR(VLOOKUP($D138,'Refinance Fixed Amort. Schedule'!$B$11:$I$371, 6, FALSE),"0.00")</f>
        <v>0.00</v>
      </c>
      <c r="F138" s="59">
        <f t="shared" si="8"/>
        <v>0</v>
      </c>
      <c r="H138" s="31">
        <f t="shared" si="13"/>
        <v>183</v>
      </c>
      <c r="I138" s="65" t="str">
        <f>IFERROR(VLOOKUP($H138,'Fixed Mortgage Amort. Schedule'!$B$11:$I$371, 6, FALSE),"0.00")</f>
        <v>0.00</v>
      </c>
      <c r="J138" s="43">
        <v>123</v>
      </c>
      <c r="K138" s="65">
        <f>IFERROR(VLOOKUP($J138,'ARM Refinance Amort.'!$B$11:$I$371, 7, FALSE),"")</f>
        <v>1005.6246875579848</v>
      </c>
      <c r="L138" s="59">
        <f t="shared" si="9"/>
        <v>-1005.6246875579848</v>
      </c>
      <c r="N138" s="31">
        <f t="shared" si="14"/>
        <v>183</v>
      </c>
      <c r="O138" s="65">
        <f>IFERROR(VLOOKUP($N138,'ARM Mortgage Amort. Schedule'!$B$10:$I$371, 7, FALSE),"0.00")</f>
        <v>-1.5584419088554568E-12</v>
      </c>
      <c r="P138" s="43">
        <v>123</v>
      </c>
      <c r="Q138" s="65" t="str">
        <f>IFERROR(VLOOKUP($P138,'Refinance Fixed Amort. Schedule'!$B$11:$I$371, 6, FALSE),"")</f>
        <v/>
      </c>
      <c r="R138" s="67" t="str">
        <f t="shared" si="10"/>
        <v/>
      </c>
      <c r="T138" s="31">
        <f t="shared" si="15"/>
        <v>183</v>
      </c>
      <c r="U138" s="65">
        <f>IFERROR(VLOOKUP($T138,'ARM Mortgage Amort. Schedule'!$B$10:$I$371, 7, FALSE),"0.00")</f>
        <v>-1.5584419088554568E-12</v>
      </c>
      <c r="V138" s="77">
        <v>123</v>
      </c>
      <c r="W138" s="65">
        <f>IFERROR(VLOOKUP($V138,'ARM Refinance Amort.'!$B$11:$I$371, 7, FALSE),"")</f>
        <v>1005.6246875579848</v>
      </c>
      <c r="X138" s="67">
        <f t="shared" si="11"/>
        <v>-1005.6246875579864</v>
      </c>
    </row>
    <row r="139" spans="2:24" x14ac:dyDescent="0.25">
      <c r="B139" s="31">
        <f t="shared" si="12"/>
        <v>184</v>
      </c>
      <c r="C139" s="65" t="str">
        <f>IFERROR(VLOOKUP($B139,'Fixed Mortgage Amort. Schedule'!$B$11:$I$371, 6, FALSE), "0.00")</f>
        <v>0.00</v>
      </c>
      <c r="D139" s="43">
        <v>124</v>
      </c>
      <c r="E139" s="65" t="str">
        <f>IFERROR(VLOOKUP($D139,'Refinance Fixed Amort. Schedule'!$B$11:$I$371, 6, FALSE),"0.00")</f>
        <v>0.00</v>
      </c>
      <c r="F139" s="59">
        <f t="shared" si="8"/>
        <v>0</v>
      </c>
      <c r="H139" s="31">
        <f t="shared" si="13"/>
        <v>184</v>
      </c>
      <c r="I139" s="65" t="str">
        <f>IFERROR(VLOOKUP($H139,'Fixed Mortgage Amort. Schedule'!$B$11:$I$371, 6, FALSE),"0.00")</f>
        <v>0.00</v>
      </c>
      <c r="J139" s="43">
        <v>124</v>
      </c>
      <c r="K139" s="65">
        <f>IFERROR(VLOOKUP($J139,'ARM Refinance Amort.'!$B$11:$I$371, 7, FALSE),"")</f>
        <v>1007.7135444054596</v>
      </c>
      <c r="L139" s="59">
        <f t="shared" si="9"/>
        <v>-1007.7135444054596</v>
      </c>
      <c r="N139" s="31">
        <f t="shared" si="14"/>
        <v>184</v>
      </c>
      <c r="O139" s="65">
        <f>IFERROR(VLOOKUP($N139,'ARM Mortgage Amort. Schedule'!$B$10:$I$371, 7, FALSE),"0.00")</f>
        <v>-1.5584419088554568E-12</v>
      </c>
      <c r="P139" s="43">
        <v>124</v>
      </c>
      <c r="Q139" s="65" t="str">
        <f>IFERROR(VLOOKUP($P139,'Refinance Fixed Amort. Schedule'!$B$11:$I$371, 6, FALSE),"")</f>
        <v/>
      </c>
      <c r="R139" s="67" t="str">
        <f t="shared" si="10"/>
        <v/>
      </c>
      <c r="T139" s="31">
        <f t="shared" si="15"/>
        <v>184</v>
      </c>
      <c r="U139" s="65">
        <f>IFERROR(VLOOKUP($T139,'ARM Mortgage Amort. Schedule'!$B$10:$I$371, 7, FALSE),"0.00")</f>
        <v>-1.5584419088554568E-12</v>
      </c>
      <c r="V139" s="77">
        <v>124</v>
      </c>
      <c r="W139" s="65">
        <f>IFERROR(VLOOKUP($V139,'ARM Refinance Amort.'!$B$11:$I$371, 7, FALSE),"")</f>
        <v>1007.7135444054596</v>
      </c>
      <c r="X139" s="67">
        <f t="shared" si="11"/>
        <v>-1007.7135444054612</v>
      </c>
    </row>
    <row r="140" spans="2:24" x14ac:dyDescent="0.25">
      <c r="B140" s="31">
        <f t="shared" si="12"/>
        <v>185</v>
      </c>
      <c r="C140" s="65" t="str">
        <f>IFERROR(VLOOKUP($B140,'Fixed Mortgage Amort. Schedule'!$B$11:$I$371, 6, FALSE), "0.00")</f>
        <v>0.00</v>
      </c>
      <c r="D140" s="43">
        <v>125</v>
      </c>
      <c r="E140" s="65" t="str">
        <f>IFERROR(VLOOKUP($D140,'Refinance Fixed Amort. Schedule'!$B$11:$I$371, 6, FALSE),"0.00")</f>
        <v>0.00</v>
      </c>
      <c r="F140" s="59">
        <f t="shared" si="8"/>
        <v>0</v>
      </c>
      <c r="H140" s="31">
        <f t="shared" si="13"/>
        <v>185</v>
      </c>
      <c r="I140" s="65" t="str">
        <f>IFERROR(VLOOKUP($H140,'Fixed Mortgage Amort. Schedule'!$B$11:$I$371, 6, FALSE),"0.00")</f>
        <v>0.00</v>
      </c>
      <c r="J140" s="43">
        <v>125</v>
      </c>
      <c r="K140" s="65">
        <f>IFERROR(VLOOKUP($J140,'ARM Refinance Amort.'!$B$11:$I$371, 7, FALSE),"")</f>
        <v>1009.8215491073695</v>
      </c>
      <c r="L140" s="59">
        <f t="shared" si="9"/>
        <v>-1009.8215491073695</v>
      </c>
      <c r="N140" s="31">
        <f t="shared" si="14"/>
        <v>185</v>
      </c>
      <c r="O140" s="65">
        <f>IFERROR(VLOOKUP($N140,'ARM Mortgage Amort. Schedule'!$B$10:$I$371, 7, FALSE),"0.00")</f>
        <v>-1.5584419088554568E-12</v>
      </c>
      <c r="P140" s="43">
        <v>125</v>
      </c>
      <c r="Q140" s="65" t="str">
        <f>IFERROR(VLOOKUP($P140,'Refinance Fixed Amort. Schedule'!$B$11:$I$371, 6, FALSE),"")</f>
        <v/>
      </c>
      <c r="R140" s="67" t="str">
        <f t="shared" si="10"/>
        <v/>
      </c>
      <c r="T140" s="31">
        <f t="shared" si="15"/>
        <v>185</v>
      </c>
      <c r="U140" s="65">
        <f>IFERROR(VLOOKUP($T140,'ARM Mortgage Amort. Schedule'!$B$10:$I$371, 7, FALSE),"0.00")</f>
        <v>-1.5584419088554568E-12</v>
      </c>
      <c r="V140" s="77">
        <v>125</v>
      </c>
      <c r="W140" s="65">
        <f>IFERROR(VLOOKUP($V140,'ARM Refinance Amort.'!$B$11:$I$371, 7, FALSE),"")</f>
        <v>1009.8215491073695</v>
      </c>
      <c r="X140" s="67">
        <f t="shared" si="11"/>
        <v>-1009.8215491073711</v>
      </c>
    </row>
    <row r="141" spans="2:24" x14ac:dyDescent="0.25">
      <c r="B141" s="31">
        <f t="shared" si="12"/>
        <v>186</v>
      </c>
      <c r="C141" s="65" t="str">
        <f>IFERROR(VLOOKUP($B141,'Fixed Mortgage Amort. Schedule'!$B$11:$I$371, 6, FALSE), "0.00")</f>
        <v>0.00</v>
      </c>
      <c r="D141" s="43">
        <v>126</v>
      </c>
      <c r="E141" s="65" t="str">
        <f>IFERROR(VLOOKUP($D141,'Refinance Fixed Amort. Schedule'!$B$11:$I$371, 6, FALSE),"0.00")</f>
        <v>0.00</v>
      </c>
      <c r="F141" s="59">
        <f t="shared" si="8"/>
        <v>0</v>
      </c>
      <c r="H141" s="31">
        <f t="shared" si="13"/>
        <v>186</v>
      </c>
      <c r="I141" s="65" t="str">
        <f>IFERROR(VLOOKUP($H141,'Fixed Mortgage Amort. Schedule'!$B$11:$I$371, 6, FALSE),"0.00")</f>
        <v>0.00</v>
      </c>
      <c r="J141" s="43">
        <v>126</v>
      </c>
      <c r="K141" s="65">
        <f>IFERROR(VLOOKUP($J141,'ARM Refinance Amort.'!$B$11:$I$371, 7, FALSE),"")</f>
        <v>1011.9488771857136</v>
      </c>
      <c r="L141" s="59">
        <f t="shared" si="9"/>
        <v>-1011.9488771857136</v>
      </c>
      <c r="N141" s="31">
        <f t="shared" si="14"/>
        <v>186</v>
      </c>
      <c r="O141" s="65">
        <f>IFERROR(VLOOKUP($N141,'ARM Mortgage Amort. Schedule'!$B$10:$I$371, 7, FALSE),"0.00")</f>
        <v>-1.5584419088554568E-12</v>
      </c>
      <c r="P141" s="43">
        <v>126</v>
      </c>
      <c r="Q141" s="65" t="str">
        <f>IFERROR(VLOOKUP($P141,'Refinance Fixed Amort. Schedule'!$B$11:$I$371, 6, FALSE),"")</f>
        <v/>
      </c>
      <c r="R141" s="67" t="str">
        <f t="shared" si="10"/>
        <v/>
      </c>
      <c r="T141" s="31">
        <f t="shared" si="15"/>
        <v>186</v>
      </c>
      <c r="U141" s="65">
        <f>IFERROR(VLOOKUP($T141,'ARM Mortgage Amort. Schedule'!$B$10:$I$371, 7, FALSE),"0.00")</f>
        <v>-1.5584419088554568E-12</v>
      </c>
      <c r="V141" s="77">
        <v>126</v>
      </c>
      <c r="W141" s="65">
        <f>IFERROR(VLOOKUP($V141,'ARM Refinance Amort.'!$B$11:$I$371, 7, FALSE),"")</f>
        <v>1011.9488771857136</v>
      </c>
      <c r="X141" s="67">
        <f t="shared" si="11"/>
        <v>-1011.9488771857152</v>
      </c>
    </row>
    <row r="142" spans="2:24" x14ac:dyDescent="0.25">
      <c r="B142" s="31">
        <f t="shared" si="12"/>
        <v>187</v>
      </c>
      <c r="C142" s="65" t="str">
        <f>IFERROR(VLOOKUP($B142,'Fixed Mortgage Amort. Schedule'!$B$11:$I$371, 6, FALSE), "0.00")</f>
        <v>0.00</v>
      </c>
      <c r="D142" s="43">
        <v>127</v>
      </c>
      <c r="E142" s="65" t="str">
        <f>IFERROR(VLOOKUP($D142,'Refinance Fixed Amort. Schedule'!$B$11:$I$371, 6, FALSE),"0.00")</f>
        <v>0.00</v>
      </c>
      <c r="F142" s="59">
        <f t="shared" si="8"/>
        <v>0</v>
      </c>
      <c r="H142" s="31">
        <f t="shared" si="13"/>
        <v>187</v>
      </c>
      <c r="I142" s="65" t="str">
        <f>IFERROR(VLOOKUP($H142,'Fixed Mortgage Amort. Schedule'!$B$11:$I$371, 6, FALSE),"0.00")</f>
        <v>0.00</v>
      </c>
      <c r="J142" s="43">
        <v>127</v>
      </c>
      <c r="K142" s="65">
        <f>IFERROR(VLOOKUP($J142,'ARM Refinance Amort.'!$B$11:$I$371, 7, FALSE),"")</f>
        <v>1014.0957057714425</v>
      </c>
      <c r="L142" s="59">
        <f t="shared" si="9"/>
        <v>-1014.0957057714425</v>
      </c>
      <c r="N142" s="31">
        <f t="shared" si="14"/>
        <v>187</v>
      </c>
      <c r="O142" s="65">
        <f>IFERROR(VLOOKUP($N142,'ARM Mortgage Amort. Schedule'!$B$10:$I$371, 7, FALSE),"0.00")</f>
        <v>-1.5584419088554568E-12</v>
      </c>
      <c r="P142" s="43">
        <v>127</v>
      </c>
      <c r="Q142" s="65" t="str">
        <f>IFERROR(VLOOKUP($P142,'Refinance Fixed Amort. Schedule'!$B$11:$I$371, 6, FALSE),"")</f>
        <v/>
      </c>
      <c r="R142" s="67" t="str">
        <f t="shared" si="10"/>
        <v/>
      </c>
      <c r="T142" s="31">
        <f t="shared" si="15"/>
        <v>187</v>
      </c>
      <c r="U142" s="65">
        <f>IFERROR(VLOOKUP($T142,'ARM Mortgage Amort. Schedule'!$B$10:$I$371, 7, FALSE),"0.00")</f>
        <v>-1.5584419088554568E-12</v>
      </c>
      <c r="V142" s="77">
        <v>127</v>
      </c>
      <c r="W142" s="65">
        <f>IFERROR(VLOOKUP($V142,'ARM Refinance Amort.'!$B$11:$I$371, 7, FALSE),"")</f>
        <v>1014.0957057714425</v>
      </c>
      <c r="X142" s="67">
        <f t="shared" si="11"/>
        <v>-1014.095705771444</v>
      </c>
    </row>
    <row r="143" spans="2:24" x14ac:dyDescent="0.25">
      <c r="B143" s="31">
        <f t="shared" si="12"/>
        <v>188</v>
      </c>
      <c r="C143" s="65" t="str">
        <f>IFERROR(VLOOKUP($B143,'Fixed Mortgage Amort. Schedule'!$B$11:$I$371, 6, FALSE), "0.00")</f>
        <v>0.00</v>
      </c>
      <c r="D143" s="43">
        <v>128</v>
      </c>
      <c r="E143" s="65" t="str">
        <f>IFERROR(VLOOKUP($D143,'Refinance Fixed Amort. Schedule'!$B$11:$I$371, 6, FALSE),"0.00")</f>
        <v>0.00</v>
      </c>
      <c r="F143" s="59">
        <f t="shared" si="8"/>
        <v>0</v>
      </c>
      <c r="H143" s="31">
        <f t="shared" si="13"/>
        <v>188</v>
      </c>
      <c r="I143" s="65" t="str">
        <f>IFERROR(VLOOKUP($H143,'Fixed Mortgage Amort. Schedule'!$B$11:$I$371, 6, FALSE),"0.00")</f>
        <v>0.00</v>
      </c>
      <c r="J143" s="43">
        <v>128</v>
      </c>
      <c r="K143" s="65">
        <f>IFERROR(VLOOKUP($J143,'ARM Refinance Amort.'!$B$11:$I$371, 7, FALSE),"")</f>
        <v>1016.2622136192074</v>
      </c>
      <c r="L143" s="59">
        <f t="shared" si="9"/>
        <v>-1016.2622136192074</v>
      </c>
      <c r="N143" s="31">
        <f t="shared" si="14"/>
        <v>188</v>
      </c>
      <c r="O143" s="65">
        <f>IFERROR(VLOOKUP($N143,'ARM Mortgage Amort. Schedule'!$B$10:$I$371, 7, FALSE),"0.00")</f>
        <v>-1.5584419088554568E-12</v>
      </c>
      <c r="P143" s="43">
        <v>128</v>
      </c>
      <c r="Q143" s="65" t="str">
        <f>IFERROR(VLOOKUP($P143,'Refinance Fixed Amort. Schedule'!$B$11:$I$371, 6, FALSE),"")</f>
        <v/>
      </c>
      <c r="R143" s="67" t="str">
        <f t="shared" si="10"/>
        <v/>
      </c>
      <c r="T143" s="31">
        <f t="shared" si="15"/>
        <v>188</v>
      </c>
      <c r="U143" s="65">
        <f>IFERROR(VLOOKUP($T143,'ARM Mortgage Amort. Schedule'!$B$10:$I$371, 7, FALSE),"0.00")</f>
        <v>-1.5584419088554568E-12</v>
      </c>
      <c r="V143" s="77">
        <v>128</v>
      </c>
      <c r="W143" s="65">
        <f>IFERROR(VLOOKUP($V143,'ARM Refinance Amort.'!$B$11:$I$371, 7, FALSE),"")</f>
        <v>1016.2622136192074</v>
      </c>
      <c r="X143" s="67">
        <f t="shared" si="11"/>
        <v>-1016.262213619209</v>
      </c>
    </row>
    <row r="144" spans="2:24" x14ac:dyDescent="0.25">
      <c r="B144" s="31">
        <f t="shared" si="12"/>
        <v>189</v>
      </c>
      <c r="C144" s="65" t="str">
        <f>IFERROR(VLOOKUP($B144,'Fixed Mortgage Amort. Schedule'!$B$11:$I$371, 6, FALSE), "0.00")</f>
        <v>0.00</v>
      </c>
      <c r="D144" s="43">
        <v>129</v>
      </c>
      <c r="E144" s="65" t="str">
        <f>IFERROR(VLOOKUP($D144,'Refinance Fixed Amort. Schedule'!$B$11:$I$371, 6, FALSE),"0.00")</f>
        <v>0.00</v>
      </c>
      <c r="F144" s="59">
        <f t="shared" ref="F144:F207" si="16">IFERROR((C144-E144),"")</f>
        <v>0</v>
      </c>
      <c r="H144" s="31">
        <f t="shared" si="13"/>
        <v>189</v>
      </c>
      <c r="I144" s="65" t="str">
        <f>IFERROR(VLOOKUP($H144,'Fixed Mortgage Amort. Schedule'!$B$11:$I$371, 6, FALSE),"0.00")</f>
        <v>0.00</v>
      </c>
      <c r="J144" s="43">
        <v>129</v>
      </c>
      <c r="K144" s="65">
        <f>IFERROR(VLOOKUP($J144,'ARM Refinance Amort.'!$B$11:$I$371, 7, FALSE),"")</f>
        <v>1018.4485811222432</v>
      </c>
      <c r="L144" s="59">
        <f t="shared" si="9"/>
        <v>-1018.4485811222432</v>
      </c>
      <c r="N144" s="31">
        <f t="shared" si="14"/>
        <v>189</v>
      </c>
      <c r="O144" s="65">
        <f>IFERROR(VLOOKUP($N144,'ARM Mortgage Amort. Schedule'!$B$10:$I$371, 7, FALSE),"0.00")</f>
        <v>-1.5584419088554568E-12</v>
      </c>
      <c r="P144" s="43">
        <v>129</v>
      </c>
      <c r="Q144" s="65" t="str">
        <f>IFERROR(VLOOKUP($P144,'Refinance Fixed Amort. Schedule'!$B$11:$I$371, 6, FALSE),"")</f>
        <v/>
      </c>
      <c r="R144" s="67" t="str">
        <f t="shared" si="10"/>
        <v/>
      </c>
      <c r="T144" s="31">
        <f t="shared" si="15"/>
        <v>189</v>
      </c>
      <c r="U144" s="65">
        <f>IFERROR(VLOOKUP($T144,'ARM Mortgage Amort. Schedule'!$B$10:$I$371, 7, FALSE),"0.00")</f>
        <v>-1.5584419088554568E-12</v>
      </c>
      <c r="V144" s="77">
        <v>129</v>
      </c>
      <c r="W144" s="65">
        <f>IFERROR(VLOOKUP($V144,'ARM Refinance Amort.'!$B$11:$I$371, 7, FALSE),"")</f>
        <v>1018.4485811222432</v>
      </c>
      <c r="X144" s="67">
        <f t="shared" si="11"/>
        <v>-1018.4485811222448</v>
      </c>
    </row>
    <row r="145" spans="2:24" x14ac:dyDescent="0.25">
      <c r="B145" s="31">
        <f t="shared" si="12"/>
        <v>190</v>
      </c>
      <c r="C145" s="65" t="str">
        <f>IFERROR(VLOOKUP($B145,'Fixed Mortgage Amort. Schedule'!$B$11:$I$371, 6, FALSE), "0.00")</f>
        <v>0.00</v>
      </c>
      <c r="D145" s="43">
        <v>130</v>
      </c>
      <c r="E145" s="65" t="str">
        <f>IFERROR(VLOOKUP($D145,'Refinance Fixed Amort. Schedule'!$B$11:$I$371, 6, FALSE),"0.00")</f>
        <v>0.00</v>
      </c>
      <c r="F145" s="59">
        <f t="shared" si="16"/>
        <v>0</v>
      </c>
      <c r="H145" s="31">
        <f t="shared" si="13"/>
        <v>190</v>
      </c>
      <c r="I145" s="65" t="str">
        <f>IFERROR(VLOOKUP($H145,'Fixed Mortgage Amort. Schedule'!$B$11:$I$371, 6, FALSE),"0.00")</f>
        <v>0.00</v>
      </c>
      <c r="J145" s="43">
        <v>130</v>
      </c>
      <c r="K145" s="65">
        <f>IFERROR(VLOOKUP($J145,'ARM Refinance Amort.'!$B$11:$I$371, 7, FALSE),"")</f>
        <v>1020.6549903273906</v>
      </c>
      <c r="L145" s="59">
        <f t="shared" ref="L145:L208" si="17">IFERROR((I145-K145),"")</f>
        <v>-1020.6549903273906</v>
      </c>
      <c r="N145" s="31">
        <f t="shared" si="14"/>
        <v>190</v>
      </c>
      <c r="O145" s="65">
        <f>IFERROR(VLOOKUP($N145,'ARM Mortgage Amort. Schedule'!$B$10:$I$371, 7, FALSE),"0.00")</f>
        <v>-1.5584419088554568E-12</v>
      </c>
      <c r="P145" s="43">
        <v>130</v>
      </c>
      <c r="Q145" s="65" t="str">
        <f>IFERROR(VLOOKUP($P145,'Refinance Fixed Amort. Schedule'!$B$11:$I$371, 6, FALSE),"")</f>
        <v/>
      </c>
      <c r="R145" s="67" t="str">
        <f t="shared" ref="R145:R208" si="18">IFERROR((O145-Q145),"")</f>
        <v/>
      </c>
      <c r="T145" s="31">
        <f t="shared" si="15"/>
        <v>190</v>
      </c>
      <c r="U145" s="65">
        <f>IFERROR(VLOOKUP($T145,'ARM Mortgage Amort. Schedule'!$B$10:$I$371, 7, FALSE),"0.00")</f>
        <v>-1.5584419088554568E-12</v>
      </c>
      <c r="V145" s="77">
        <v>130</v>
      </c>
      <c r="W145" s="65">
        <f>IFERROR(VLOOKUP($V145,'ARM Refinance Amort.'!$B$11:$I$371, 7, FALSE),"")</f>
        <v>1020.6549903273906</v>
      </c>
      <c r="X145" s="67">
        <f t="shared" ref="X145:X208" si="19">IFERROR((U145-W145),"")</f>
        <v>-1020.6549903273922</v>
      </c>
    </row>
    <row r="146" spans="2:24" x14ac:dyDescent="0.25">
      <c r="B146" s="31">
        <f t="shared" si="12"/>
        <v>191</v>
      </c>
      <c r="C146" s="65" t="str">
        <f>IFERROR(VLOOKUP($B146,'Fixed Mortgage Amort. Schedule'!$B$11:$I$371, 6, FALSE), "0.00")</f>
        <v>0.00</v>
      </c>
      <c r="D146" s="43">
        <v>131</v>
      </c>
      <c r="E146" s="65" t="str">
        <f>IFERROR(VLOOKUP($D146,'Refinance Fixed Amort. Schedule'!$B$11:$I$371, 6, FALSE),"0.00")</f>
        <v>0.00</v>
      </c>
      <c r="F146" s="59">
        <f t="shared" si="16"/>
        <v>0</v>
      </c>
      <c r="H146" s="31">
        <f t="shared" si="13"/>
        <v>191</v>
      </c>
      <c r="I146" s="65" t="str">
        <f>IFERROR(VLOOKUP($H146,'Fixed Mortgage Amort. Schedule'!$B$11:$I$371, 6, FALSE),"0.00")</f>
        <v>0.00</v>
      </c>
      <c r="J146" s="43">
        <v>131</v>
      </c>
      <c r="K146" s="65">
        <f>IFERROR(VLOOKUP($J146,'ARM Refinance Amort.'!$B$11:$I$371, 7, FALSE),"")</f>
        <v>1022.8816249502515</v>
      </c>
      <c r="L146" s="59">
        <f t="shared" si="17"/>
        <v>-1022.8816249502515</v>
      </c>
      <c r="N146" s="31">
        <f t="shared" si="14"/>
        <v>191</v>
      </c>
      <c r="O146" s="65">
        <f>IFERROR(VLOOKUP($N146,'ARM Mortgage Amort. Schedule'!$B$10:$I$371, 7, FALSE),"0.00")</f>
        <v>-1.5584419088554568E-12</v>
      </c>
      <c r="P146" s="43">
        <v>131</v>
      </c>
      <c r="Q146" s="65" t="str">
        <f>IFERROR(VLOOKUP($P146,'Refinance Fixed Amort. Schedule'!$B$11:$I$371, 6, FALSE),"")</f>
        <v/>
      </c>
      <c r="R146" s="67" t="str">
        <f t="shared" si="18"/>
        <v/>
      </c>
      <c r="T146" s="31">
        <f t="shared" si="15"/>
        <v>191</v>
      </c>
      <c r="U146" s="65">
        <f>IFERROR(VLOOKUP($T146,'ARM Mortgage Amort. Schedule'!$B$10:$I$371, 7, FALSE),"0.00")</f>
        <v>-1.5584419088554568E-12</v>
      </c>
      <c r="V146" s="77">
        <v>131</v>
      </c>
      <c r="W146" s="65">
        <f>IFERROR(VLOOKUP($V146,'ARM Refinance Amort.'!$B$11:$I$371, 7, FALSE),"")</f>
        <v>1022.8816249502515</v>
      </c>
      <c r="X146" s="67">
        <f t="shared" si="19"/>
        <v>-1022.8816249502531</v>
      </c>
    </row>
    <row r="147" spans="2:24" x14ac:dyDescent="0.25">
      <c r="B147" s="31">
        <f t="shared" ref="B147:B210" si="20">B146+1</f>
        <v>192</v>
      </c>
      <c r="C147" s="65" t="str">
        <f>IFERROR(VLOOKUP($B147,'Fixed Mortgage Amort. Schedule'!$B$11:$I$371, 6, FALSE), "0.00")</f>
        <v>0.00</v>
      </c>
      <c r="D147" s="43">
        <v>132</v>
      </c>
      <c r="E147" s="65" t="str">
        <f>IFERROR(VLOOKUP($D147,'Refinance Fixed Amort. Schedule'!$B$11:$I$371, 6, FALSE),"0.00")</f>
        <v>0.00</v>
      </c>
      <c r="F147" s="59">
        <f t="shared" si="16"/>
        <v>0</v>
      </c>
      <c r="H147" s="31">
        <f t="shared" ref="H147:H210" si="21">H146+1</f>
        <v>192</v>
      </c>
      <c r="I147" s="65" t="str">
        <f>IFERROR(VLOOKUP($H147,'Fixed Mortgage Amort. Schedule'!$B$11:$I$371, 6, FALSE),"0.00")</f>
        <v>0.00</v>
      </c>
      <c r="J147" s="43">
        <v>132</v>
      </c>
      <c r="K147" s="65">
        <f>IFERROR(VLOOKUP($J147,'ARM Refinance Amort.'!$B$11:$I$371, 7, FALSE),"")</f>
        <v>1025.1286703904889</v>
      </c>
      <c r="L147" s="59">
        <f t="shared" si="17"/>
        <v>-1025.1286703904889</v>
      </c>
      <c r="N147" s="31">
        <f t="shared" ref="N147:N210" si="22">(N146+1)</f>
        <v>192</v>
      </c>
      <c r="O147" s="65">
        <f>IFERROR(VLOOKUP($N147,'ARM Mortgage Amort. Schedule'!$B$10:$I$371, 7, FALSE),"0.00")</f>
        <v>-1.5584419088554568E-12</v>
      </c>
      <c r="P147" s="43">
        <v>132</v>
      </c>
      <c r="Q147" s="65" t="str">
        <f>IFERROR(VLOOKUP($P147,'Refinance Fixed Amort. Schedule'!$B$11:$I$371, 6, FALSE),"")</f>
        <v/>
      </c>
      <c r="R147" s="67" t="str">
        <f t="shared" si="18"/>
        <v/>
      </c>
      <c r="T147" s="31">
        <f t="shared" ref="T147:T210" si="23">T146+1</f>
        <v>192</v>
      </c>
      <c r="U147" s="65">
        <f>IFERROR(VLOOKUP($T147,'ARM Mortgage Amort. Schedule'!$B$10:$I$371, 7, FALSE),"0.00")</f>
        <v>-1.5584419088554568E-12</v>
      </c>
      <c r="V147" s="77">
        <v>132</v>
      </c>
      <c r="W147" s="65">
        <f>IFERROR(VLOOKUP($V147,'ARM Refinance Amort.'!$B$11:$I$371, 7, FALSE),"")</f>
        <v>1025.1286703904889</v>
      </c>
      <c r="X147" s="67">
        <f t="shared" si="19"/>
        <v>-1025.1286703904905</v>
      </c>
    </row>
    <row r="148" spans="2:24" x14ac:dyDescent="0.25">
      <c r="B148" s="31">
        <f t="shared" si="20"/>
        <v>193</v>
      </c>
      <c r="C148" s="65" t="str">
        <f>IFERROR(VLOOKUP($B148,'Fixed Mortgage Amort. Schedule'!$B$11:$I$371, 6, FALSE), "0.00")</f>
        <v>0.00</v>
      </c>
      <c r="D148" s="43">
        <v>133</v>
      </c>
      <c r="E148" s="65" t="str">
        <f>IFERROR(VLOOKUP($D148,'Refinance Fixed Amort. Schedule'!$B$11:$I$371, 6, FALSE),"0.00")</f>
        <v>0.00</v>
      </c>
      <c r="F148" s="59">
        <f t="shared" si="16"/>
        <v>0</v>
      </c>
      <c r="H148" s="31">
        <f t="shared" si="21"/>
        <v>193</v>
      </c>
      <c r="I148" s="65" t="str">
        <f>IFERROR(VLOOKUP($H148,'Fixed Mortgage Amort. Schedule'!$B$11:$I$371, 6, FALSE),"0.00")</f>
        <v>0.00</v>
      </c>
      <c r="J148" s="43">
        <v>133</v>
      </c>
      <c r="K148" s="65">
        <f>IFERROR(VLOOKUP($J148,'ARM Refinance Amort.'!$B$11:$I$371, 7, FALSE),"")</f>
        <v>1027.3963137472615</v>
      </c>
      <c r="L148" s="59">
        <f t="shared" si="17"/>
        <v>-1027.3963137472615</v>
      </c>
      <c r="N148" s="31">
        <f t="shared" si="22"/>
        <v>193</v>
      </c>
      <c r="O148" s="65">
        <f>IFERROR(VLOOKUP($N148,'ARM Mortgage Amort. Schedule'!$B$10:$I$371, 7, FALSE),"0.00")</f>
        <v>-1.5584419088554568E-12</v>
      </c>
      <c r="P148" s="43">
        <v>133</v>
      </c>
      <c r="Q148" s="65" t="str">
        <f>IFERROR(VLOOKUP($P148,'Refinance Fixed Amort. Schedule'!$B$11:$I$371, 6, FALSE),"")</f>
        <v/>
      </c>
      <c r="R148" s="67" t="str">
        <f t="shared" si="18"/>
        <v/>
      </c>
      <c r="T148" s="31">
        <f t="shared" si="23"/>
        <v>193</v>
      </c>
      <c r="U148" s="65">
        <f>IFERROR(VLOOKUP($T148,'ARM Mortgage Amort. Schedule'!$B$10:$I$371, 7, FALSE),"0.00")</f>
        <v>-1.5584419088554568E-12</v>
      </c>
      <c r="V148" s="77">
        <v>133</v>
      </c>
      <c r="W148" s="65">
        <f>IFERROR(VLOOKUP($V148,'ARM Refinance Amort.'!$B$11:$I$371, 7, FALSE),"")</f>
        <v>1027.3963137472615</v>
      </c>
      <c r="X148" s="67">
        <f t="shared" si="19"/>
        <v>-1027.3963137472631</v>
      </c>
    </row>
    <row r="149" spans="2:24" x14ac:dyDescent="0.25">
      <c r="B149" s="31">
        <f t="shared" si="20"/>
        <v>194</v>
      </c>
      <c r="C149" s="65" t="str">
        <f>IFERROR(VLOOKUP($B149,'Fixed Mortgage Amort. Schedule'!$B$11:$I$371, 6, FALSE), "0.00")</f>
        <v>0.00</v>
      </c>
      <c r="D149" s="43">
        <v>134</v>
      </c>
      <c r="E149" s="65" t="str">
        <f>IFERROR(VLOOKUP($D149,'Refinance Fixed Amort. Schedule'!$B$11:$I$371, 6, FALSE),"0.00")</f>
        <v>0.00</v>
      </c>
      <c r="F149" s="59">
        <f t="shared" si="16"/>
        <v>0</v>
      </c>
      <c r="H149" s="31">
        <f t="shared" si="21"/>
        <v>194</v>
      </c>
      <c r="I149" s="65" t="str">
        <f>IFERROR(VLOOKUP($H149,'Fixed Mortgage Amort. Schedule'!$B$11:$I$371, 6, FALSE),"0.00")</f>
        <v>0.00</v>
      </c>
      <c r="J149" s="43">
        <v>134</v>
      </c>
      <c r="K149" s="65">
        <f>IFERROR(VLOOKUP($J149,'ARM Refinance Amort.'!$B$11:$I$371, 7, FALSE),"")</f>
        <v>1029.6847438348045</v>
      </c>
      <c r="L149" s="59">
        <f t="shared" si="17"/>
        <v>-1029.6847438348045</v>
      </c>
      <c r="N149" s="31">
        <f t="shared" si="22"/>
        <v>194</v>
      </c>
      <c r="O149" s="65">
        <f>IFERROR(VLOOKUP($N149,'ARM Mortgage Amort. Schedule'!$B$10:$I$371, 7, FALSE),"0.00")</f>
        <v>-1.5584419088554568E-12</v>
      </c>
      <c r="P149" s="43">
        <v>134</v>
      </c>
      <c r="Q149" s="65" t="str">
        <f>IFERROR(VLOOKUP($P149,'Refinance Fixed Amort. Schedule'!$B$11:$I$371, 6, FALSE),"")</f>
        <v/>
      </c>
      <c r="R149" s="67" t="str">
        <f t="shared" si="18"/>
        <v/>
      </c>
      <c r="T149" s="31">
        <f t="shared" si="23"/>
        <v>194</v>
      </c>
      <c r="U149" s="65">
        <f>IFERROR(VLOOKUP($T149,'ARM Mortgage Amort. Schedule'!$B$10:$I$371, 7, FALSE),"0.00")</f>
        <v>-1.5584419088554568E-12</v>
      </c>
      <c r="V149" s="77">
        <v>134</v>
      </c>
      <c r="W149" s="65">
        <f>IFERROR(VLOOKUP($V149,'ARM Refinance Amort.'!$B$11:$I$371, 7, FALSE),"")</f>
        <v>1029.6847438348045</v>
      </c>
      <c r="X149" s="67">
        <f t="shared" si="19"/>
        <v>-1029.6847438348061</v>
      </c>
    </row>
    <row r="150" spans="2:24" x14ac:dyDescent="0.25">
      <c r="B150" s="31">
        <f t="shared" si="20"/>
        <v>195</v>
      </c>
      <c r="C150" s="65" t="str">
        <f>IFERROR(VLOOKUP($B150,'Fixed Mortgage Amort. Schedule'!$B$11:$I$371, 6, FALSE), "0.00")</f>
        <v>0.00</v>
      </c>
      <c r="D150" s="43">
        <v>135</v>
      </c>
      <c r="E150" s="65" t="str">
        <f>IFERROR(VLOOKUP($D150,'Refinance Fixed Amort. Schedule'!$B$11:$I$371, 6, FALSE),"0.00")</f>
        <v>0.00</v>
      </c>
      <c r="F150" s="59">
        <f t="shared" si="16"/>
        <v>0</v>
      </c>
      <c r="H150" s="31">
        <f t="shared" si="21"/>
        <v>195</v>
      </c>
      <c r="I150" s="65" t="str">
        <f>IFERROR(VLOOKUP($H150,'Fixed Mortgage Amort. Schedule'!$B$11:$I$371, 6, FALSE),"0.00")</f>
        <v>0.00</v>
      </c>
      <c r="J150" s="43">
        <v>135</v>
      </c>
      <c r="K150" s="65">
        <f>IFERROR(VLOOKUP($J150,'ARM Refinance Amort.'!$B$11:$I$371, 7, FALSE),"")</f>
        <v>1031.9941511981501</v>
      </c>
      <c r="L150" s="59">
        <f t="shared" si="17"/>
        <v>-1031.9941511981501</v>
      </c>
      <c r="N150" s="31">
        <f t="shared" si="22"/>
        <v>195</v>
      </c>
      <c r="O150" s="65">
        <f>IFERROR(VLOOKUP($N150,'ARM Mortgage Amort. Schedule'!$B$10:$I$371, 7, FALSE),"0.00")</f>
        <v>-9.9173576018074525E-13</v>
      </c>
      <c r="P150" s="43">
        <v>135</v>
      </c>
      <c r="Q150" s="65" t="str">
        <f>IFERROR(VLOOKUP($P150,'Refinance Fixed Amort. Schedule'!$B$11:$I$371, 6, FALSE),"")</f>
        <v/>
      </c>
      <c r="R150" s="67" t="str">
        <f t="shared" si="18"/>
        <v/>
      </c>
      <c r="T150" s="31">
        <f t="shared" si="23"/>
        <v>195</v>
      </c>
      <c r="U150" s="65">
        <f>IFERROR(VLOOKUP($T150,'ARM Mortgage Amort. Schedule'!$B$10:$I$371, 7, FALSE),"0.00")</f>
        <v>-9.9173576018074525E-13</v>
      </c>
      <c r="V150" s="77">
        <v>135</v>
      </c>
      <c r="W150" s="65">
        <f>IFERROR(VLOOKUP($V150,'ARM Refinance Amort.'!$B$11:$I$371, 7, FALSE),"")</f>
        <v>1031.9941511981501</v>
      </c>
      <c r="X150" s="67">
        <f t="shared" si="19"/>
        <v>-1031.994151198151</v>
      </c>
    </row>
    <row r="151" spans="2:24" x14ac:dyDescent="0.25">
      <c r="B151" s="31">
        <f t="shared" si="20"/>
        <v>196</v>
      </c>
      <c r="C151" s="65" t="str">
        <f>IFERROR(VLOOKUP($B151,'Fixed Mortgage Amort. Schedule'!$B$11:$I$371, 6, FALSE), "0.00")</f>
        <v>0.00</v>
      </c>
      <c r="D151" s="43">
        <v>136</v>
      </c>
      <c r="E151" s="65" t="str">
        <f>IFERROR(VLOOKUP($D151,'Refinance Fixed Amort. Schedule'!$B$11:$I$371, 6, FALSE),"0.00")</f>
        <v>0.00</v>
      </c>
      <c r="F151" s="59">
        <f t="shared" si="16"/>
        <v>0</v>
      </c>
      <c r="H151" s="31">
        <f t="shared" si="21"/>
        <v>196</v>
      </c>
      <c r="I151" s="65" t="str">
        <f>IFERROR(VLOOKUP($H151,'Fixed Mortgage Amort. Schedule'!$B$11:$I$371, 6, FALSE),"0.00")</f>
        <v>0.00</v>
      </c>
      <c r="J151" s="43">
        <v>136</v>
      </c>
      <c r="K151" s="65">
        <f>IFERROR(VLOOKUP($J151,'ARM Refinance Amort.'!$B$11:$I$371, 7, FALSE),"")</f>
        <v>1034.3247281289932</v>
      </c>
      <c r="L151" s="59">
        <f t="shared" si="17"/>
        <v>-1034.3247281289932</v>
      </c>
      <c r="N151" s="31">
        <f t="shared" si="22"/>
        <v>196</v>
      </c>
      <c r="O151" s="65">
        <f>IFERROR(VLOOKUP($N151,'ARM Mortgage Amort. Schedule'!$B$10:$I$371, 7, FALSE),"0.00")</f>
        <v>-9.9173576018074525E-13</v>
      </c>
      <c r="P151" s="43">
        <v>136</v>
      </c>
      <c r="Q151" s="65" t="str">
        <f>IFERROR(VLOOKUP($P151,'Refinance Fixed Amort. Schedule'!$B$11:$I$371, 6, FALSE),"")</f>
        <v/>
      </c>
      <c r="R151" s="67" t="str">
        <f t="shared" si="18"/>
        <v/>
      </c>
      <c r="T151" s="31">
        <f t="shared" si="23"/>
        <v>196</v>
      </c>
      <c r="U151" s="65">
        <f>IFERROR(VLOOKUP($T151,'ARM Mortgage Amort. Schedule'!$B$10:$I$371, 7, FALSE),"0.00")</f>
        <v>-9.9173576018074525E-13</v>
      </c>
      <c r="V151" s="77">
        <v>136</v>
      </c>
      <c r="W151" s="65">
        <f>IFERROR(VLOOKUP($V151,'ARM Refinance Amort.'!$B$11:$I$371, 7, FALSE),"")</f>
        <v>1034.3247281289932</v>
      </c>
      <c r="X151" s="67">
        <f t="shared" si="19"/>
        <v>-1034.3247281289941</v>
      </c>
    </row>
    <row r="152" spans="2:24" x14ac:dyDescent="0.25">
      <c r="B152" s="31">
        <f t="shared" si="20"/>
        <v>197</v>
      </c>
      <c r="C152" s="65" t="str">
        <f>IFERROR(VLOOKUP($B152,'Fixed Mortgage Amort. Schedule'!$B$11:$I$371, 6, FALSE), "0.00")</f>
        <v>0.00</v>
      </c>
      <c r="D152" s="43">
        <v>137</v>
      </c>
      <c r="E152" s="65" t="str">
        <f>IFERROR(VLOOKUP($D152,'Refinance Fixed Amort. Schedule'!$B$11:$I$371, 6, FALSE),"0.00")</f>
        <v>0.00</v>
      </c>
      <c r="F152" s="59">
        <f t="shared" si="16"/>
        <v>0</v>
      </c>
      <c r="H152" s="31">
        <f t="shared" si="21"/>
        <v>197</v>
      </c>
      <c r="I152" s="65" t="str">
        <f>IFERROR(VLOOKUP($H152,'Fixed Mortgage Amort. Schedule'!$B$11:$I$371, 6, FALSE),"0.00")</f>
        <v>0.00</v>
      </c>
      <c r="J152" s="43">
        <v>137</v>
      </c>
      <c r="K152" s="65">
        <f>IFERROR(VLOOKUP($J152,'ARM Refinance Amort.'!$B$11:$I$371, 7, FALSE),"")</f>
        <v>1036.6766686817023</v>
      </c>
      <c r="L152" s="59">
        <f t="shared" si="17"/>
        <v>-1036.6766686817023</v>
      </c>
      <c r="N152" s="31">
        <f t="shared" si="22"/>
        <v>197</v>
      </c>
      <c r="O152" s="65">
        <f>IFERROR(VLOOKUP($N152,'ARM Mortgage Amort. Schedule'!$B$10:$I$371, 7, FALSE),"0.00")</f>
        <v>-9.9173576018074525E-13</v>
      </c>
      <c r="P152" s="43">
        <v>137</v>
      </c>
      <c r="Q152" s="65" t="str">
        <f>IFERROR(VLOOKUP($P152,'Refinance Fixed Amort. Schedule'!$B$11:$I$371, 6, FALSE),"")</f>
        <v/>
      </c>
      <c r="R152" s="67" t="str">
        <f t="shared" si="18"/>
        <v/>
      </c>
      <c r="T152" s="31">
        <f t="shared" si="23"/>
        <v>197</v>
      </c>
      <c r="U152" s="65">
        <f>IFERROR(VLOOKUP($T152,'ARM Mortgage Amort. Schedule'!$B$10:$I$371, 7, FALSE),"0.00")</f>
        <v>-9.9173576018074525E-13</v>
      </c>
      <c r="V152" s="77">
        <v>137</v>
      </c>
      <c r="W152" s="65">
        <f>IFERROR(VLOOKUP($V152,'ARM Refinance Amort.'!$B$11:$I$371, 7, FALSE),"")</f>
        <v>1036.6766686817023</v>
      </c>
      <c r="X152" s="67">
        <f t="shared" si="19"/>
        <v>-1036.6766686817032</v>
      </c>
    </row>
    <row r="153" spans="2:24" x14ac:dyDescent="0.25">
      <c r="B153" s="31">
        <f t="shared" si="20"/>
        <v>198</v>
      </c>
      <c r="C153" s="65" t="str">
        <f>IFERROR(VLOOKUP($B153,'Fixed Mortgage Amort. Schedule'!$B$11:$I$371, 6, FALSE), "0.00")</f>
        <v>0.00</v>
      </c>
      <c r="D153" s="43">
        <v>138</v>
      </c>
      <c r="E153" s="65" t="str">
        <f>IFERROR(VLOOKUP($D153,'Refinance Fixed Amort. Schedule'!$B$11:$I$371, 6, FALSE),"0.00")</f>
        <v>0.00</v>
      </c>
      <c r="F153" s="59">
        <f t="shared" si="16"/>
        <v>0</v>
      </c>
      <c r="H153" s="31">
        <f t="shared" si="21"/>
        <v>198</v>
      </c>
      <c r="I153" s="65" t="str">
        <f>IFERROR(VLOOKUP($H153,'Fixed Mortgage Amort. Schedule'!$B$11:$I$371, 6, FALSE),"0.00")</f>
        <v>0.00</v>
      </c>
      <c r="J153" s="43">
        <v>138</v>
      </c>
      <c r="K153" s="65">
        <f>IFERROR(VLOOKUP($J153,'ARM Refinance Amort.'!$B$11:$I$371, 7, FALSE),"")</f>
        <v>1039.0501686894777</v>
      </c>
      <c r="L153" s="59">
        <f t="shared" si="17"/>
        <v>-1039.0501686894777</v>
      </c>
      <c r="N153" s="31">
        <f t="shared" si="22"/>
        <v>198</v>
      </c>
      <c r="O153" s="65">
        <f>IFERROR(VLOOKUP($N153,'ARM Mortgage Amort. Schedule'!$B$10:$I$371, 7, FALSE),"0.00")</f>
        <v>-9.9173576018074525E-13</v>
      </c>
      <c r="P153" s="43">
        <v>138</v>
      </c>
      <c r="Q153" s="65" t="str">
        <f>IFERROR(VLOOKUP($P153,'Refinance Fixed Amort. Schedule'!$B$11:$I$371, 6, FALSE),"")</f>
        <v/>
      </c>
      <c r="R153" s="67" t="str">
        <f t="shared" si="18"/>
        <v/>
      </c>
      <c r="T153" s="31">
        <f t="shared" si="23"/>
        <v>198</v>
      </c>
      <c r="U153" s="65">
        <f>IFERROR(VLOOKUP($T153,'ARM Mortgage Amort. Schedule'!$B$10:$I$371, 7, FALSE),"0.00")</f>
        <v>-9.9173576018074525E-13</v>
      </c>
      <c r="V153" s="77">
        <v>138</v>
      </c>
      <c r="W153" s="65">
        <f>IFERROR(VLOOKUP($V153,'ARM Refinance Amort.'!$B$11:$I$371, 7, FALSE),"")</f>
        <v>1039.0501686894777</v>
      </c>
      <c r="X153" s="67">
        <f t="shared" si="19"/>
        <v>-1039.0501686894786</v>
      </c>
    </row>
    <row r="154" spans="2:24" x14ac:dyDescent="0.25">
      <c r="B154" s="31">
        <f t="shared" si="20"/>
        <v>199</v>
      </c>
      <c r="C154" s="65" t="str">
        <f>IFERROR(VLOOKUP($B154,'Fixed Mortgage Amort. Schedule'!$B$11:$I$371, 6, FALSE), "0.00")</f>
        <v>0.00</v>
      </c>
      <c r="D154" s="43">
        <v>139</v>
      </c>
      <c r="E154" s="65" t="str">
        <f>IFERROR(VLOOKUP($D154,'Refinance Fixed Amort. Schedule'!$B$11:$I$371, 6, FALSE),"0.00")</f>
        <v>0.00</v>
      </c>
      <c r="F154" s="59">
        <f t="shared" si="16"/>
        <v>0</v>
      </c>
      <c r="H154" s="31">
        <f t="shared" si="21"/>
        <v>199</v>
      </c>
      <c r="I154" s="65" t="str">
        <f>IFERROR(VLOOKUP($H154,'Fixed Mortgage Amort. Schedule'!$B$11:$I$371, 6, FALSE),"0.00")</f>
        <v>0.00</v>
      </c>
      <c r="J154" s="43">
        <v>139</v>
      </c>
      <c r="K154" s="65">
        <f>IFERROR(VLOOKUP($J154,'ARM Refinance Amort.'!$B$11:$I$371, 7, FALSE),"")</f>
        <v>1041.4454257806578</v>
      </c>
      <c r="L154" s="59">
        <f t="shared" si="17"/>
        <v>-1041.4454257806578</v>
      </c>
      <c r="N154" s="31">
        <f t="shared" si="22"/>
        <v>199</v>
      </c>
      <c r="O154" s="65">
        <f>IFERROR(VLOOKUP($N154,'ARM Mortgage Amort. Schedule'!$B$10:$I$371, 7, FALSE),"0.00")</f>
        <v>-9.9173576018074525E-13</v>
      </c>
      <c r="P154" s="43">
        <v>139</v>
      </c>
      <c r="Q154" s="65" t="str">
        <f>IFERROR(VLOOKUP($P154,'Refinance Fixed Amort. Schedule'!$B$11:$I$371, 6, FALSE),"")</f>
        <v/>
      </c>
      <c r="R154" s="67" t="str">
        <f t="shared" si="18"/>
        <v/>
      </c>
      <c r="T154" s="31">
        <f t="shared" si="23"/>
        <v>199</v>
      </c>
      <c r="U154" s="65">
        <f>IFERROR(VLOOKUP($T154,'ARM Mortgage Amort. Schedule'!$B$10:$I$371, 7, FALSE),"0.00")</f>
        <v>-9.9173576018074525E-13</v>
      </c>
      <c r="V154" s="77">
        <v>139</v>
      </c>
      <c r="W154" s="65">
        <f>IFERROR(VLOOKUP($V154,'ARM Refinance Amort.'!$B$11:$I$371, 7, FALSE),"")</f>
        <v>1041.4454257806578</v>
      </c>
      <c r="X154" s="67">
        <f t="shared" si="19"/>
        <v>-1041.4454257806588</v>
      </c>
    </row>
    <row r="155" spans="2:24" x14ac:dyDescent="0.25">
      <c r="B155" s="31">
        <f t="shared" si="20"/>
        <v>200</v>
      </c>
      <c r="C155" s="65" t="str">
        <f>IFERROR(VLOOKUP($B155,'Fixed Mortgage Amort. Schedule'!$B$11:$I$371, 6, FALSE), "0.00")</f>
        <v>0.00</v>
      </c>
      <c r="D155" s="43">
        <v>140</v>
      </c>
      <c r="E155" s="65" t="str">
        <f>IFERROR(VLOOKUP($D155,'Refinance Fixed Amort. Schedule'!$B$11:$I$371, 6, FALSE),"0.00")</f>
        <v>0.00</v>
      </c>
      <c r="F155" s="59">
        <f t="shared" si="16"/>
        <v>0</v>
      </c>
      <c r="H155" s="31">
        <f t="shared" si="21"/>
        <v>200</v>
      </c>
      <c r="I155" s="65" t="str">
        <f>IFERROR(VLOOKUP($H155,'Fixed Mortgage Amort. Schedule'!$B$11:$I$371, 6, FALSE),"0.00")</f>
        <v>0.00</v>
      </c>
      <c r="J155" s="43">
        <v>140</v>
      </c>
      <c r="K155" s="65">
        <f>IFERROR(VLOOKUP($J155,'ARM Refinance Amort.'!$B$11:$I$371, 7, FALSE),"")</f>
        <v>1043.8626393951736</v>
      </c>
      <c r="L155" s="59">
        <f t="shared" si="17"/>
        <v>-1043.8626393951736</v>
      </c>
      <c r="N155" s="31">
        <f t="shared" si="22"/>
        <v>200</v>
      </c>
      <c r="O155" s="65">
        <f>IFERROR(VLOOKUP($N155,'ARM Mortgage Amort. Schedule'!$B$10:$I$371, 7, FALSE),"0.00")</f>
        <v>-9.9173576018074525E-13</v>
      </c>
      <c r="P155" s="43">
        <v>140</v>
      </c>
      <c r="Q155" s="65" t="str">
        <f>IFERROR(VLOOKUP($P155,'Refinance Fixed Amort. Schedule'!$B$11:$I$371, 6, FALSE),"")</f>
        <v/>
      </c>
      <c r="R155" s="67" t="str">
        <f t="shared" si="18"/>
        <v/>
      </c>
      <c r="T155" s="31">
        <f t="shared" si="23"/>
        <v>200</v>
      </c>
      <c r="U155" s="65">
        <f>IFERROR(VLOOKUP($T155,'ARM Mortgage Amort. Schedule'!$B$10:$I$371, 7, FALSE),"0.00")</f>
        <v>-9.9173576018074525E-13</v>
      </c>
      <c r="V155" s="77">
        <v>140</v>
      </c>
      <c r="W155" s="65">
        <f>IFERROR(VLOOKUP($V155,'ARM Refinance Amort.'!$B$11:$I$371, 7, FALSE),"")</f>
        <v>1043.8626393951736</v>
      </c>
      <c r="X155" s="67">
        <f t="shared" si="19"/>
        <v>-1043.8626393951745</v>
      </c>
    </row>
    <row r="156" spans="2:24" x14ac:dyDescent="0.25">
      <c r="B156" s="31">
        <f t="shared" si="20"/>
        <v>201</v>
      </c>
      <c r="C156" s="65" t="str">
        <f>IFERROR(VLOOKUP($B156,'Fixed Mortgage Amort. Schedule'!$B$11:$I$371, 6, FALSE), "0.00")</f>
        <v>0.00</v>
      </c>
      <c r="D156" s="43">
        <v>141</v>
      </c>
      <c r="E156" s="65" t="str">
        <f>IFERROR(VLOOKUP($D156,'Refinance Fixed Amort. Schedule'!$B$11:$I$371, 6, FALSE),"0.00")</f>
        <v>0.00</v>
      </c>
      <c r="F156" s="59">
        <f t="shared" si="16"/>
        <v>0</v>
      </c>
      <c r="H156" s="31">
        <f t="shared" si="21"/>
        <v>201</v>
      </c>
      <c r="I156" s="65" t="str">
        <f>IFERROR(VLOOKUP($H156,'Fixed Mortgage Amort. Schedule'!$B$11:$I$371, 6, FALSE),"0.00")</f>
        <v>0.00</v>
      </c>
      <c r="J156" s="43">
        <v>141</v>
      </c>
      <c r="K156" s="65">
        <f>IFERROR(VLOOKUP($J156,'ARM Refinance Amort.'!$B$11:$I$371, 7, FALSE),"")</f>
        <v>1046.302010801156</v>
      </c>
      <c r="L156" s="59">
        <f t="shared" si="17"/>
        <v>-1046.302010801156</v>
      </c>
      <c r="N156" s="31">
        <f t="shared" si="22"/>
        <v>201</v>
      </c>
      <c r="O156" s="65">
        <f>IFERROR(VLOOKUP($N156,'ARM Mortgage Amort. Schedule'!$B$10:$I$371, 7, FALSE),"0.00")</f>
        <v>-9.9173576018074525E-13</v>
      </c>
      <c r="P156" s="43">
        <v>141</v>
      </c>
      <c r="Q156" s="65" t="str">
        <f>IFERROR(VLOOKUP($P156,'Refinance Fixed Amort. Schedule'!$B$11:$I$371, 6, FALSE),"")</f>
        <v/>
      </c>
      <c r="R156" s="67" t="str">
        <f t="shared" si="18"/>
        <v/>
      </c>
      <c r="T156" s="31">
        <f t="shared" si="23"/>
        <v>201</v>
      </c>
      <c r="U156" s="65">
        <f>IFERROR(VLOOKUP($T156,'ARM Mortgage Amort. Schedule'!$B$10:$I$371, 7, FALSE),"0.00")</f>
        <v>-9.9173576018074525E-13</v>
      </c>
      <c r="V156" s="77">
        <v>141</v>
      </c>
      <c r="W156" s="65">
        <f>IFERROR(VLOOKUP($V156,'ARM Refinance Amort.'!$B$11:$I$371, 7, FALSE),"")</f>
        <v>1046.302010801156</v>
      </c>
      <c r="X156" s="67">
        <f t="shared" si="19"/>
        <v>-1046.3020108011569</v>
      </c>
    </row>
    <row r="157" spans="2:24" x14ac:dyDescent="0.25">
      <c r="B157" s="31">
        <f t="shared" si="20"/>
        <v>202</v>
      </c>
      <c r="C157" s="65" t="str">
        <f>IFERROR(VLOOKUP($B157,'Fixed Mortgage Amort. Schedule'!$B$11:$I$371, 6, FALSE), "0.00")</f>
        <v>0.00</v>
      </c>
      <c r="D157" s="43">
        <v>142</v>
      </c>
      <c r="E157" s="65" t="str">
        <f>IFERROR(VLOOKUP($D157,'Refinance Fixed Amort. Schedule'!$B$11:$I$371, 6, FALSE),"0.00")</f>
        <v>0.00</v>
      </c>
      <c r="F157" s="59">
        <f t="shared" si="16"/>
        <v>0</v>
      </c>
      <c r="H157" s="31">
        <f t="shared" si="21"/>
        <v>202</v>
      </c>
      <c r="I157" s="65" t="str">
        <f>IFERROR(VLOOKUP($H157,'Fixed Mortgage Amort. Schedule'!$B$11:$I$371, 6, FALSE),"0.00")</f>
        <v>0.00</v>
      </c>
      <c r="J157" s="43">
        <v>142</v>
      </c>
      <c r="K157" s="65">
        <f>IFERROR(VLOOKUP($J157,'ARM Refinance Amort.'!$B$11:$I$371, 7, FALSE),"")</f>
        <v>1048.7637431116932</v>
      </c>
      <c r="L157" s="59">
        <f t="shared" si="17"/>
        <v>-1048.7637431116932</v>
      </c>
      <c r="N157" s="31">
        <f t="shared" si="22"/>
        <v>202</v>
      </c>
      <c r="O157" s="65">
        <f>IFERROR(VLOOKUP($N157,'ARM Mortgage Amort. Schedule'!$B$10:$I$371, 7, FALSE),"0.00")</f>
        <v>-9.9173576018074525E-13</v>
      </c>
      <c r="P157" s="43">
        <v>142</v>
      </c>
      <c r="Q157" s="65" t="str">
        <f>IFERROR(VLOOKUP($P157,'Refinance Fixed Amort. Schedule'!$B$11:$I$371, 6, FALSE),"")</f>
        <v/>
      </c>
      <c r="R157" s="67" t="str">
        <f t="shared" si="18"/>
        <v/>
      </c>
      <c r="T157" s="31">
        <f t="shared" si="23"/>
        <v>202</v>
      </c>
      <c r="U157" s="65">
        <f>IFERROR(VLOOKUP($T157,'ARM Mortgage Amort. Schedule'!$B$10:$I$371, 7, FALSE),"0.00")</f>
        <v>-9.9173576018074525E-13</v>
      </c>
      <c r="V157" s="77">
        <v>142</v>
      </c>
      <c r="W157" s="65">
        <f>IFERROR(VLOOKUP($V157,'ARM Refinance Amort.'!$B$11:$I$371, 7, FALSE),"")</f>
        <v>1048.7637431116932</v>
      </c>
      <c r="X157" s="67">
        <f t="shared" si="19"/>
        <v>-1048.7637431116941</v>
      </c>
    </row>
    <row r="158" spans="2:24" x14ac:dyDescent="0.25">
      <c r="B158" s="31">
        <f t="shared" si="20"/>
        <v>203</v>
      </c>
      <c r="C158" s="65" t="str">
        <f>IFERROR(VLOOKUP($B158,'Fixed Mortgage Amort. Schedule'!$B$11:$I$371, 6, FALSE), "0.00")</f>
        <v>0.00</v>
      </c>
      <c r="D158" s="43">
        <v>143</v>
      </c>
      <c r="E158" s="65" t="str">
        <f>IFERROR(VLOOKUP($D158,'Refinance Fixed Amort. Schedule'!$B$11:$I$371, 6, FALSE),"0.00")</f>
        <v>0.00</v>
      </c>
      <c r="F158" s="59">
        <f t="shared" si="16"/>
        <v>0</v>
      </c>
      <c r="H158" s="31">
        <f t="shared" si="21"/>
        <v>203</v>
      </c>
      <c r="I158" s="65" t="str">
        <f>IFERROR(VLOOKUP($H158,'Fixed Mortgage Amort. Schedule'!$B$11:$I$371, 6, FALSE),"0.00")</f>
        <v>0.00</v>
      </c>
      <c r="J158" s="43">
        <v>143</v>
      </c>
      <c r="K158" s="65">
        <f>IFERROR(VLOOKUP($J158,'ARM Refinance Amort.'!$B$11:$I$371, 7, FALSE),"")</f>
        <v>1051.2480413017436</v>
      </c>
      <c r="L158" s="59">
        <f t="shared" si="17"/>
        <v>-1051.2480413017436</v>
      </c>
      <c r="N158" s="31">
        <f t="shared" si="22"/>
        <v>203</v>
      </c>
      <c r="O158" s="65">
        <f>IFERROR(VLOOKUP($N158,'ARM Mortgage Amort. Schedule'!$B$10:$I$371, 7, FALSE),"0.00")</f>
        <v>-9.9173576018074525E-13</v>
      </c>
      <c r="P158" s="43">
        <v>143</v>
      </c>
      <c r="Q158" s="65" t="str">
        <f>IFERROR(VLOOKUP($P158,'Refinance Fixed Amort. Schedule'!$B$11:$I$371, 6, FALSE),"")</f>
        <v/>
      </c>
      <c r="R158" s="67" t="str">
        <f t="shared" si="18"/>
        <v/>
      </c>
      <c r="T158" s="31">
        <f t="shared" si="23"/>
        <v>203</v>
      </c>
      <c r="U158" s="65">
        <f>IFERROR(VLOOKUP($T158,'ARM Mortgage Amort. Schedule'!$B$10:$I$371, 7, FALSE),"0.00")</f>
        <v>-9.9173576018074525E-13</v>
      </c>
      <c r="V158" s="77">
        <v>143</v>
      </c>
      <c r="W158" s="65">
        <f>IFERROR(VLOOKUP($V158,'ARM Refinance Amort.'!$B$11:$I$371, 7, FALSE),"")</f>
        <v>1051.2480413017436</v>
      </c>
      <c r="X158" s="67">
        <f t="shared" si="19"/>
        <v>-1051.2480413017445</v>
      </c>
    </row>
    <row r="159" spans="2:24" x14ac:dyDescent="0.25">
      <c r="B159" s="31">
        <f t="shared" si="20"/>
        <v>204</v>
      </c>
      <c r="C159" s="65" t="str">
        <f>IFERROR(VLOOKUP($B159,'Fixed Mortgage Amort. Schedule'!$B$11:$I$371, 6, FALSE), "0.00")</f>
        <v>0.00</v>
      </c>
      <c r="D159" s="43">
        <v>144</v>
      </c>
      <c r="E159" s="65" t="str">
        <f>IFERROR(VLOOKUP($D159,'Refinance Fixed Amort. Schedule'!$B$11:$I$371, 6, FALSE),"0.00")</f>
        <v>0.00</v>
      </c>
      <c r="F159" s="59">
        <f t="shared" si="16"/>
        <v>0</v>
      </c>
      <c r="H159" s="31">
        <f t="shared" si="21"/>
        <v>204</v>
      </c>
      <c r="I159" s="65" t="str">
        <f>IFERROR(VLOOKUP($H159,'Fixed Mortgage Amort. Schedule'!$B$11:$I$371, 6, FALSE),"0.00")</f>
        <v>0.00</v>
      </c>
      <c r="J159" s="43">
        <v>144</v>
      </c>
      <c r="K159" s="65">
        <f>IFERROR(VLOOKUP($J159,'ARM Refinance Amort.'!$B$11:$I$371, 7, FALSE),"")</f>
        <v>1053.755112225203</v>
      </c>
      <c r="L159" s="59">
        <f t="shared" si="17"/>
        <v>-1053.755112225203</v>
      </c>
      <c r="N159" s="31">
        <f t="shared" si="22"/>
        <v>204</v>
      </c>
      <c r="O159" s="65">
        <f>IFERROR(VLOOKUP($N159,'ARM Mortgage Amort. Schedule'!$B$10:$I$371, 7, FALSE),"0.00")</f>
        <v>-9.9173576018074525E-13</v>
      </c>
      <c r="P159" s="43">
        <v>144</v>
      </c>
      <c r="Q159" s="65" t="str">
        <f>IFERROR(VLOOKUP($P159,'Refinance Fixed Amort. Schedule'!$B$11:$I$371, 6, FALSE),"")</f>
        <v/>
      </c>
      <c r="R159" s="67" t="str">
        <f t="shared" si="18"/>
        <v/>
      </c>
      <c r="T159" s="31">
        <f t="shared" si="23"/>
        <v>204</v>
      </c>
      <c r="U159" s="65">
        <f>IFERROR(VLOOKUP($T159,'ARM Mortgage Amort. Schedule'!$B$10:$I$371, 7, FALSE),"0.00")</f>
        <v>-9.9173576018074525E-13</v>
      </c>
      <c r="V159" s="77">
        <v>144</v>
      </c>
      <c r="W159" s="65">
        <f>IFERROR(VLOOKUP($V159,'ARM Refinance Amort.'!$B$11:$I$371, 7, FALSE),"")</f>
        <v>1053.755112225203</v>
      </c>
      <c r="X159" s="67">
        <f t="shared" si="19"/>
        <v>-1053.7551122252039</v>
      </c>
    </row>
    <row r="160" spans="2:24" x14ac:dyDescent="0.25">
      <c r="B160" s="31">
        <f t="shared" si="20"/>
        <v>205</v>
      </c>
      <c r="C160" s="65" t="str">
        <f>IFERROR(VLOOKUP($B160,'Fixed Mortgage Amort. Schedule'!$B$11:$I$371, 6, FALSE), "0.00")</f>
        <v>0.00</v>
      </c>
      <c r="D160" s="43">
        <v>145</v>
      </c>
      <c r="E160" s="65" t="str">
        <f>IFERROR(VLOOKUP($D160,'Refinance Fixed Amort. Schedule'!$B$11:$I$371, 6, FALSE),"0.00")</f>
        <v>0.00</v>
      </c>
      <c r="F160" s="59">
        <f t="shared" si="16"/>
        <v>0</v>
      </c>
      <c r="H160" s="31">
        <f t="shared" si="21"/>
        <v>205</v>
      </c>
      <c r="I160" s="65" t="str">
        <f>IFERROR(VLOOKUP($H160,'Fixed Mortgage Amort. Schedule'!$B$11:$I$371, 6, FALSE),"0.00")</f>
        <v>0.00</v>
      </c>
      <c r="J160" s="43">
        <v>145</v>
      </c>
      <c r="K160" s="65">
        <f>IFERROR(VLOOKUP($J160,'ARM Refinance Amort.'!$B$11:$I$371, 7, FALSE),"")</f>
        <v>1056.2851646321271</v>
      </c>
      <c r="L160" s="59">
        <f t="shared" si="17"/>
        <v>-1056.2851646321271</v>
      </c>
      <c r="N160" s="31">
        <f t="shared" si="22"/>
        <v>205</v>
      </c>
      <c r="O160" s="65">
        <f>IFERROR(VLOOKUP($N160,'ARM Mortgage Amort. Schedule'!$B$10:$I$371, 7, FALSE),"0.00")</f>
        <v>-9.9173576018074525E-13</v>
      </c>
      <c r="P160" s="43">
        <v>145</v>
      </c>
      <c r="Q160" s="65" t="str">
        <f>IFERROR(VLOOKUP($P160,'Refinance Fixed Amort. Schedule'!$B$11:$I$371, 6, FALSE),"")</f>
        <v/>
      </c>
      <c r="R160" s="67" t="str">
        <f t="shared" si="18"/>
        <v/>
      </c>
      <c r="T160" s="31">
        <f t="shared" si="23"/>
        <v>205</v>
      </c>
      <c r="U160" s="65">
        <f>IFERROR(VLOOKUP($T160,'ARM Mortgage Amort. Schedule'!$B$10:$I$371, 7, FALSE),"0.00")</f>
        <v>-9.9173576018074525E-13</v>
      </c>
      <c r="V160" s="77">
        <v>145</v>
      </c>
      <c r="W160" s="65">
        <f>IFERROR(VLOOKUP($V160,'ARM Refinance Amort.'!$B$11:$I$371, 7, FALSE),"")</f>
        <v>1056.2851646321271</v>
      </c>
      <c r="X160" s="67">
        <f t="shared" si="19"/>
        <v>-1056.285164632128</v>
      </c>
    </row>
    <row r="161" spans="2:24" x14ac:dyDescent="0.25">
      <c r="B161" s="31">
        <f t="shared" si="20"/>
        <v>206</v>
      </c>
      <c r="C161" s="65" t="str">
        <f>IFERROR(VLOOKUP($B161,'Fixed Mortgage Amort. Schedule'!$B$11:$I$371, 6, FALSE), "0.00")</f>
        <v>0.00</v>
      </c>
      <c r="D161" s="43">
        <v>146</v>
      </c>
      <c r="E161" s="65" t="str">
        <f>IFERROR(VLOOKUP($D161,'Refinance Fixed Amort. Schedule'!$B$11:$I$371, 6, FALSE),"0.00")</f>
        <v>0.00</v>
      </c>
      <c r="F161" s="59">
        <f t="shared" si="16"/>
        <v>0</v>
      </c>
      <c r="H161" s="31">
        <f t="shared" si="21"/>
        <v>206</v>
      </c>
      <c r="I161" s="65" t="str">
        <f>IFERROR(VLOOKUP($H161,'Fixed Mortgage Amort. Schedule'!$B$11:$I$371, 6, FALSE),"0.00")</f>
        <v>0.00</v>
      </c>
      <c r="J161" s="43">
        <v>146</v>
      </c>
      <c r="K161" s="65">
        <f>IFERROR(VLOOKUP($J161,'ARM Refinance Amort.'!$B$11:$I$371, 7, FALSE),"")</f>
        <v>1058.8384091861149</v>
      </c>
      <c r="L161" s="59">
        <f t="shared" si="17"/>
        <v>-1058.8384091861149</v>
      </c>
      <c r="N161" s="31">
        <f t="shared" si="22"/>
        <v>206</v>
      </c>
      <c r="O161" s="65">
        <f>IFERROR(VLOOKUP($N161,'ARM Mortgage Amort. Schedule'!$B$10:$I$371, 7, FALSE),"0.00")</f>
        <v>-9.9173576018074525E-13</v>
      </c>
      <c r="P161" s="43">
        <v>146</v>
      </c>
      <c r="Q161" s="65" t="str">
        <f>IFERROR(VLOOKUP($P161,'Refinance Fixed Amort. Schedule'!$B$11:$I$371, 6, FALSE),"")</f>
        <v/>
      </c>
      <c r="R161" s="67" t="str">
        <f t="shared" si="18"/>
        <v/>
      </c>
      <c r="T161" s="31">
        <f t="shared" si="23"/>
        <v>206</v>
      </c>
      <c r="U161" s="65">
        <f>IFERROR(VLOOKUP($T161,'ARM Mortgage Amort. Schedule'!$B$10:$I$371, 7, FALSE),"0.00")</f>
        <v>-9.9173576018074525E-13</v>
      </c>
      <c r="V161" s="77">
        <v>146</v>
      </c>
      <c r="W161" s="65">
        <f>IFERROR(VLOOKUP($V161,'ARM Refinance Amort.'!$B$11:$I$371, 7, FALSE),"")</f>
        <v>1058.8384091861149</v>
      </c>
      <c r="X161" s="67">
        <f t="shared" si="19"/>
        <v>-1058.8384091861158</v>
      </c>
    </row>
    <row r="162" spans="2:24" x14ac:dyDescent="0.25">
      <c r="B162" s="31">
        <f t="shared" si="20"/>
        <v>207</v>
      </c>
      <c r="C162" s="65" t="str">
        <f>IFERROR(VLOOKUP($B162,'Fixed Mortgage Amort. Schedule'!$B$11:$I$371, 6, FALSE), "0.00")</f>
        <v>0.00</v>
      </c>
      <c r="D162" s="43">
        <v>147</v>
      </c>
      <c r="E162" s="65" t="str">
        <f>IFERROR(VLOOKUP($D162,'Refinance Fixed Amort. Schedule'!$B$11:$I$371, 6, FALSE),"0.00")</f>
        <v>0.00</v>
      </c>
      <c r="F162" s="59">
        <f t="shared" si="16"/>
        <v>0</v>
      </c>
      <c r="H162" s="31">
        <f t="shared" si="21"/>
        <v>207</v>
      </c>
      <c r="I162" s="65" t="str">
        <f>IFERROR(VLOOKUP($H162,'Fixed Mortgage Amort. Schedule'!$B$11:$I$371, 6, FALSE),"0.00")</f>
        <v>0.00</v>
      </c>
      <c r="J162" s="43">
        <v>147</v>
      </c>
      <c r="K162" s="65">
        <f>IFERROR(VLOOKUP($J162,'ARM Refinance Amort.'!$B$11:$I$371, 7, FALSE),"")</f>
        <v>1061.4150584818476</v>
      </c>
      <c r="L162" s="59">
        <f t="shared" si="17"/>
        <v>-1061.4150584818476</v>
      </c>
      <c r="N162" s="31">
        <f t="shared" si="22"/>
        <v>207</v>
      </c>
      <c r="O162" s="65">
        <f>IFERROR(VLOOKUP($N162,'ARM Mortgage Amort. Schedule'!$B$10:$I$371, 7, FALSE),"0.00")</f>
        <v>-9.9173576018074525E-13</v>
      </c>
      <c r="P162" s="43">
        <v>147</v>
      </c>
      <c r="Q162" s="65" t="str">
        <f>IFERROR(VLOOKUP($P162,'Refinance Fixed Amort. Schedule'!$B$11:$I$371, 6, FALSE),"")</f>
        <v/>
      </c>
      <c r="R162" s="67" t="str">
        <f t="shared" si="18"/>
        <v/>
      </c>
      <c r="T162" s="31">
        <f t="shared" si="23"/>
        <v>207</v>
      </c>
      <c r="U162" s="65">
        <f>IFERROR(VLOOKUP($T162,'ARM Mortgage Amort. Schedule'!$B$10:$I$371, 7, FALSE),"0.00")</f>
        <v>-9.9173576018074525E-13</v>
      </c>
      <c r="V162" s="77">
        <v>147</v>
      </c>
      <c r="W162" s="65">
        <f>IFERROR(VLOOKUP($V162,'ARM Refinance Amort.'!$B$11:$I$371, 7, FALSE),"")</f>
        <v>1061.4150584818476</v>
      </c>
      <c r="X162" s="67">
        <f t="shared" si="19"/>
        <v>-1061.4150584818485</v>
      </c>
    </row>
    <row r="163" spans="2:24" x14ac:dyDescent="0.25">
      <c r="B163" s="31">
        <f t="shared" si="20"/>
        <v>208</v>
      </c>
      <c r="C163" s="65" t="str">
        <f>IFERROR(VLOOKUP($B163,'Fixed Mortgage Amort. Schedule'!$B$11:$I$371, 6, FALSE), "0.00")</f>
        <v>0.00</v>
      </c>
      <c r="D163" s="43">
        <v>148</v>
      </c>
      <c r="E163" s="65" t="str">
        <f>IFERROR(VLOOKUP($D163,'Refinance Fixed Amort. Schedule'!$B$11:$I$371, 6, FALSE),"0.00")</f>
        <v>0.00</v>
      </c>
      <c r="F163" s="59">
        <f t="shared" si="16"/>
        <v>0</v>
      </c>
      <c r="H163" s="31">
        <f t="shared" si="21"/>
        <v>208</v>
      </c>
      <c r="I163" s="65" t="str">
        <f>IFERROR(VLOOKUP($H163,'Fixed Mortgage Amort. Schedule'!$B$11:$I$371, 6, FALSE),"0.00")</f>
        <v>0.00</v>
      </c>
      <c r="J163" s="43">
        <v>148</v>
      </c>
      <c r="K163" s="65">
        <f>IFERROR(VLOOKUP($J163,'ARM Refinance Amort.'!$B$11:$I$371, 7, FALSE),"")</f>
        <v>1064.0153270627911</v>
      </c>
      <c r="L163" s="59">
        <f t="shared" si="17"/>
        <v>-1064.0153270627911</v>
      </c>
      <c r="N163" s="31">
        <f t="shared" si="22"/>
        <v>208</v>
      </c>
      <c r="O163" s="65">
        <f>IFERROR(VLOOKUP($N163,'ARM Mortgage Amort. Schedule'!$B$10:$I$371, 7, FALSE),"0.00")</f>
        <v>-9.9173576018074525E-13</v>
      </c>
      <c r="P163" s="43">
        <v>148</v>
      </c>
      <c r="Q163" s="65" t="str">
        <f>IFERROR(VLOOKUP($P163,'Refinance Fixed Amort. Schedule'!$B$11:$I$371, 6, FALSE),"")</f>
        <v/>
      </c>
      <c r="R163" s="67" t="str">
        <f t="shared" si="18"/>
        <v/>
      </c>
      <c r="T163" s="31">
        <f t="shared" si="23"/>
        <v>208</v>
      </c>
      <c r="U163" s="65">
        <f>IFERROR(VLOOKUP($T163,'ARM Mortgage Amort. Schedule'!$B$10:$I$371, 7, FALSE),"0.00")</f>
        <v>-9.9173576018074525E-13</v>
      </c>
      <c r="V163" s="77">
        <v>148</v>
      </c>
      <c r="W163" s="65">
        <f>IFERROR(VLOOKUP($V163,'ARM Refinance Amort.'!$B$11:$I$371, 7, FALSE),"")</f>
        <v>1064.0153270627911</v>
      </c>
      <c r="X163" s="67">
        <f t="shared" si="19"/>
        <v>-1064.015327062792</v>
      </c>
    </row>
    <row r="164" spans="2:24" x14ac:dyDescent="0.25">
      <c r="B164" s="31">
        <f t="shared" si="20"/>
        <v>209</v>
      </c>
      <c r="C164" s="65" t="str">
        <f>IFERROR(VLOOKUP($B164,'Fixed Mortgage Amort. Schedule'!$B$11:$I$371, 6, FALSE), "0.00")</f>
        <v>0.00</v>
      </c>
      <c r="D164" s="43">
        <v>149</v>
      </c>
      <c r="E164" s="65" t="str">
        <f>IFERROR(VLOOKUP($D164,'Refinance Fixed Amort. Schedule'!$B$11:$I$371, 6, FALSE),"0.00")</f>
        <v>0.00</v>
      </c>
      <c r="F164" s="59">
        <f t="shared" si="16"/>
        <v>0</v>
      </c>
      <c r="H164" s="31">
        <f t="shared" si="21"/>
        <v>209</v>
      </c>
      <c r="I164" s="65" t="str">
        <f>IFERROR(VLOOKUP($H164,'Fixed Mortgage Amort. Schedule'!$B$11:$I$371, 6, FALSE),"0.00")</f>
        <v>0.00</v>
      </c>
      <c r="J164" s="43">
        <v>149</v>
      </c>
      <c r="K164" s="65">
        <f>IFERROR(VLOOKUP($J164,'ARM Refinance Amort.'!$B$11:$I$371, 7, FALSE),"")</f>
        <v>1066.63943143906</v>
      </c>
      <c r="L164" s="59">
        <f t="shared" si="17"/>
        <v>-1066.63943143906</v>
      </c>
      <c r="N164" s="31">
        <f t="shared" si="22"/>
        <v>209</v>
      </c>
      <c r="O164" s="65">
        <f>IFERROR(VLOOKUP($N164,'ARM Mortgage Amort. Schedule'!$B$10:$I$371, 7, FALSE),"0.00")</f>
        <v>-9.9173576018074525E-13</v>
      </c>
      <c r="P164" s="43">
        <v>149</v>
      </c>
      <c r="Q164" s="65" t="str">
        <f>IFERROR(VLOOKUP($P164,'Refinance Fixed Amort. Schedule'!$B$11:$I$371, 6, FALSE),"")</f>
        <v/>
      </c>
      <c r="R164" s="67" t="str">
        <f t="shared" si="18"/>
        <v/>
      </c>
      <c r="T164" s="31">
        <f t="shared" si="23"/>
        <v>209</v>
      </c>
      <c r="U164" s="65">
        <f>IFERROR(VLOOKUP($T164,'ARM Mortgage Amort. Schedule'!$B$10:$I$371, 7, FALSE),"0.00")</f>
        <v>-9.9173576018074525E-13</v>
      </c>
      <c r="V164" s="77">
        <v>149</v>
      </c>
      <c r="W164" s="65">
        <f>IFERROR(VLOOKUP($V164,'ARM Refinance Amort.'!$B$11:$I$371, 7, FALSE),"")</f>
        <v>1066.63943143906</v>
      </c>
      <c r="X164" s="67">
        <f t="shared" si="19"/>
        <v>-1066.6394314390609</v>
      </c>
    </row>
    <row r="165" spans="2:24" x14ac:dyDescent="0.25">
      <c r="B165" s="31">
        <f t="shared" si="20"/>
        <v>210</v>
      </c>
      <c r="C165" s="65" t="str">
        <f>IFERROR(VLOOKUP($B165,'Fixed Mortgage Amort. Schedule'!$B$11:$I$371, 6, FALSE), "0.00")</f>
        <v>0.00</v>
      </c>
      <c r="D165" s="43">
        <v>150</v>
      </c>
      <c r="E165" s="65" t="str">
        <f>IFERROR(VLOOKUP($D165,'Refinance Fixed Amort. Schedule'!$B$11:$I$371, 6, FALSE),"0.00")</f>
        <v>0.00</v>
      </c>
      <c r="F165" s="59">
        <f t="shared" si="16"/>
        <v>0</v>
      </c>
      <c r="H165" s="31">
        <f t="shared" si="21"/>
        <v>210</v>
      </c>
      <c r="I165" s="65" t="str">
        <f>IFERROR(VLOOKUP($H165,'Fixed Mortgage Amort. Schedule'!$B$11:$I$371, 6, FALSE),"0.00")</f>
        <v>0.00</v>
      </c>
      <c r="J165" s="43">
        <v>150</v>
      </c>
      <c r="K165" s="65">
        <f>IFERROR(VLOOKUP($J165,'ARM Refinance Amort.'!$B$11:$I$371, 7, FALSE),"")</f>
        <v>1069.2875901054445</v>
      </c>
      <c r="L165" s="59">
        <f t="shared" si="17"/>
        <v>-1069.2875901054445</v>
      </c>
      <c r="N165" s="31">
        <f t="shared" si="22"/>
        <v>210</v>
      </c>
      <c r="O165" s="65">
        <f>IFERROR(VLOOKUP($N165,'ARM Mortgage Amort. Schedule'!$B$10:$I$371, 7, FALSE),"0.00")</f>
        <v>-9.9173576018074525E-13</v>
      </c>
      <c r="P165" s="43">
        <v>150</v>
      </c>
      <c r="Q165" s="65" t="str">
        <f>IFERROR(VLOOKUP($P165,'Refinance Fixed Amort. Schedule'!$B$11:$I$371, 6, FALSE),"")</f>
        <v/>
      </c>
      <c r="R165" s="67" t="str">
        <f t="shared" si="18"/>
        <v/>
      </c>
      <c r="T165" s="31">
        <f t="shared" si="23"/>
        <v>210</v>
      </c>
      <c r="U165" s="65">
        <f>IFERROR(VLOOKUP($T165,'ARM Mortgage Amort. Schedule'!$B$10:$I$371, 7, FALSE),"0.00")</f>
        <v>-9.9173576018074525E-13</v>
      </c>
      <c r="V165" s="77">
        <v>150</v>
      </c>
      <c r="W165" s="65">
        <f>IFERROR(VLOOKUP($V165,'ARM Refinance Amort.'!$B$11:$I$371, 7, FALSE),"")</f>
        <v>1069.2875901054445</v>
      </c>
      <c r="X165" s="67">
        <f t="shared" si="19"/>
        <v>-1069.2875901054454</v>
      </c>
    </row>
    <row r="166" spans="2:24" x14ac:dyDescent="0.25">
      <c r="B166" s="31">
        <f t="shared" si="20"/>
        <v>211</v>
      </c>
      <c r="C166" s="65" t="str">
        <f>IFERROR(VLOOKUP($B166,'Fixed Mortgage Amort. Schedule'!$B$11:$I$371, 6, FALSE), "0.00")</f>
        <v>0.00</v>
      </c>
      <c r="D166" s="43">
        <v>151</v>
      </c>
      <c r="E166" s="65" t="str">
        <f>IFERROR(VLOOKUP($D166,'Refinance Fixed Amort. Schedule'!$B$11:$I$371, 6, FALSE),"0.00")</f>
        <v>0.00</v>
      </c>
      <c r="F166" s="59">
        <f t="shared" si="16"/>
        <v>0</v>
      </c>
      <c r="H166" s="31">
        <f t="shared" si="21"/>
        <v>211</v>
      </c>
      <c r="I166" s="65" t="str">
        <f>IFERROR(VLOOKUP($H166,'Fixed Mortgage Amort. Schedule'!$B$11:$I$371, 6, FALSE),"0.00")</f>
        <v>0.00</v>
      </c>
      <c r="J166" s="43">
        <v>151</v>
      </c>
      <c r="K166" s="65">
        <f>IFERROR(VLOOKUP($J166,'ARM Refinance Amort.'!$B$11:$I$371, 7, FALSE),"")</f>
        <v>1071.9600235596045</v>
      </c>
      <c r="L166" s="59">
        <f t="shared" si="17"/>
        <v>-1071.9600235596045</v>
      </c>
      <c r="N166" s="31">
        <f t="shared" si="22"/>
        <v>211</v>
      </c>
      <c r="O166" s="65">
        <f>IFERROR(VLOOKUP($N166,'ARM Mortgage Amort. Schedule'!$B$10:$I$371, 7, FALSE),"0.00")</f>
        <v>-9.9173576018074525E-13</v>
      </c>
      <c r="P166" s="43">
        <v>151</v>
      </c>
      <c r="Q166" s="65" t="str">
        <f>IFERROR(VLOOKUP($P166,'Refinance Fixed Amort. Schedule'!$B$11:$I$371, 6, FALSE),"")</f>
        <v/>
      </c>
      <c r="R166" s="67" t="str">
        <f t="shared" si="18"/>
        <v/>
      </c>
      <c r="T166" s="31">
        <f t="shared" si="23"/>
        <v>211</v>
      </c>
      <c r="U166" s="65">
        <f>IFERROR(VLOOKUP($T166,'ARM Mortgage Amort. Schedule'!$B$10:$I$371, 7, FALSE),"0.00")</f>
        <v>-9.9173576018074525E-13</v>
      </c>
      <c r="V166" s="77">
        <v>151</v>
      </c>
      <c r="W166" s="65">
        <f>IFERROR(VLOOKUP($V166,'ARM Refinance Amort.'!$B$11:$I$371, 7, FALSE),"")</f>
        <v>1071.9600235596045</v>
      </c>
      <c r="X166" s="67">
        <f t="shared" si="19"/>
        <v>-1071.9600235596054</v>
      </c>
    </row>
    <row r="167" spans="2:24" x14ac:dyDescent="0.25">
      <c r="B167" s="31">
        <f t="shared" si="20"/>
        <v>212</v>
      </c>
      <c r="C167" s="65" t="str">
        <f>IFERROR(VLOOKUP($B167,'Fixed Mortgage Amort. Schedule'!$B$11:$I$371, 6, FALSE), "0.00")</f>
        <v>0.00</v>
      </c>
      <c r="D167" s="43">
        <v>152</v>
      </c>
      <c r="E167" s="65" t="str">
        <f>IFERROR(VLOOKUP($D167,'Refinance Fixed Amort. Schedule'!$B$11:$I$371, 6, FALSE),"0.00")</f>
        <v>0.00</v>
      </c>
      <c r="F167" s="59">
        <f t="shared" si="16"/>
        <v>0</v>
      </c>
      <c r="H167" s="31">
        <f t="shared" si="21"/>
        <v>212</v>
      </c>
      <c r="I167" s="65" t="str">
        <f>IFERROR(VLOOKUP($H167,'Fixed Mortgage Amort. Schedule'!$B$11:$I$371, 6, FALSE),"0.00")</f>
        <v>0.00</v>
      </c>
      <c r="J167" s="43">
        <v>152</v>
      </c>
      <c r="K167" s="65">
        <f>IFERROR(VLOOKUP($J167,'ARM Refinance Amort.'!$B$11:$I$371, 7, FALSE),"")</f>
        <v>1074.6569543204273</v>
      </c>
      <c r="L167" s="59">
        <f t="shared" si="17"/>
        <v>-1074.6569543204273</v>
      </c>
      <c r="N167" s="31">
        <f t="shared" si="22"/>
        <v>212</v>
      </c>
      <c r="O167" s="65">
        <f>IFERROR(VLOOKUP($N167,'ARM Mortgage Amort. Schedule'!$B$10:$I$371, 7, FALSE),"0.00")</f>
        <v>-9.9173576018074525E-13</v>
      </c>
      <c r="P167" s="43">
        <v>152</v>
      </c>
      <c r="Q167" s="65" t="str">
        <f>IFERROR(VLOOKUP($P167,'Refinance Fixed Amort. Schedule'!$B$11:$I$371, 6, FALSE),"")</f>
        <v/>
      </c>
      <c r="R167" s="67" t="str">
        <f t="shared" si="18"/>
        <v/>
      </c>
      <c r="T167" s="31">
        <f t="shared" si="23"/>
        <v>212</v>
      </c>
      <c r="U167" s="65">
        <f>IFERROR(VLOOKUP($T167,'ARM Mortgage Amort. Schedule'!$B$10:$I$371, 7, FALSE),"0.00")</f>
        <v>-9.9173576018074525E-13</v>
      </c>
      <c r="V167" s="77">
        <v>152</v>
      </c>
      <c r="W167" s="65">
        <f>IFERROR(VLOOKUP($V167,'ARM Refinance Amort.'!$B$11:$I$371, 7, FALSE),"")</f>
        <v>1074.6569543204273</v>
      </c>
      <c r="X167" s="67">
        <f t="shared" si="19"/>
        <v>-1074.6569543204282</v>
      </c>
    </row>
    <row r="168" spans="2:24" x14ac:dyDescent="0.25">
      <c r="B168" s="31">
        <f t="shared" si="20"/>
        <v>213</v>
      </c>
      <c r="C168" s="65" t="str">
        <f>IFERROR(VLOOKUP($B168,'Fixed Mortgage Amort. Schedule'!$B$11:$I$371, 6, FALSE), "0.00")</f>
        <v>0.00</v>
      </c>
      <c r="D168" s="43">
        <v>153</v>
      </c>
      <c r="E168" s="65" t="str">
        <f>IFERROR(VLOOKUP($D168,'Refinance Fixed Amort. Schedule'!$B$11:$I$371, 6, FALSE),"0.00")</f>
        <v>0.00</v>
      </c>
      <c r="F168" s="59">
        <f t="shared" si="16"/>
        <v>0</v>
      </c>
      <c r="H168" s="31">
        <f t="shared" si="21"/>
        <v>213</v>
      </c>
      <c r="I168" s="65" t="str">
        <f>IFERROR(VLOOKUP($H168,'Fixed Mortgage Amort. Schedule'!$B$11:$I$371, 6, FALSE),"0.00")</f>
        <v>0.00</v>
      </c>
      <c r="J168" s="43">
        <v>153</v>
      </c>
      <c r="K168" s="65">
        <f>IFERROR(VLOOKUP($J168,'ARM Refinance Amort.'!$B$11:$I$371, 7, FALSE),"")</f>
        <v>1077.3786069465577</v>
      </c>
      <c r="L168" s="59">
        <f t="shared" si="17"/>
        <v>-1077.3786069465577</v>
      </c>
      <c r="N168" s="31">
        <f t="shared" si="22"/>
        <v>213</v>
      </c>
      <c r="O168" s="65">
        <f>IFERROR(VLOOKUP($N168,'ARM Mortgage Amort. Schedule'!$B$10:$I$371, 7, FALSE),"0.00")</f>
        <v>-9.9173576018074525E-13</v>
      </c>
      <c r="P168" s="43">
        <v>153</v>
      </c>
      <c r="Q168" s="65" t="str">
        <f>IFERROR(VLOOKUP($P168,'Refinance Fixed Amort. Schedule'!$B$11:$I$371, 6, FALSE),"")</f>
        <v/>
      </c>
      <c r="R168" s="67" t="str">
        <f t="shared" si="18"/>
        <v/>
      </c>
      <c r="T168" s="31">
        <f t="shared" si="23"/>
        <v>213</v>
      </c>
      <c r="U168" s="65">
        <f>IFERROR(VLOOKUP($T168,'ARM Mortgage Amort. Schedule'!$B$10:$I$371, 7, FALSE),"0.00")</f>
        <v>-9.9173576018074525E-13</v>
      </c>
      <c r="V168" s="77">
        <v>153</v>
      </c>
      <c r="W168" s="65">
        <f>IFERROR(VLOOKUP($V168,'ARM Refinance Amort.'!$B$11:$I$371, 7, FALSE),"")</f>
        <v>1077.3786069465577</v>
      </c>
      <c r="X168" s="67">
        <f t="shared" si="19"/>
        <v>-1077.3786069465586</v>
      </c>
    </row>
    <row r="169" spans="2:24" x14ac:dyDescent="0.25">
      <c r="B169" s="31">
        <f t="shared" si="20"/>
        <v>214</v>
      </c>
      <c r="C169" s="65" t="str">
        <f>IFERROR(VLOOKUP($B169,'Fixed Mortgage Amort. Schedule'!$B$11:$I$371, 6, FALSE), "0.00")</f>
        <v>0.00</v>
      </c>
      <c r="D169" s="43">
        <v>154</v>
      </c>
      <c r="E169" s="65" t="str">
        <f>IFERROR(VLOOKUP($D169,'Refinance Fixed Amort. Schedule'!$B$11:$I$371, 6, FALSE),"0.00")</f>
        <v>0.00</v>
      </c>
      <c r="F169" s="59">
        <f t="shared" si="16"/>
        <v>0</v>
      </c>
      <c r="H169" s="31">
        <f t="shared" si="21"/>
        <v>214</v>
      </c>
      <c r="I169" s="65" t="str">
        <f>IFERROR(VLOOKUP($H169,'Fixed Mortgage Amort. Schedule'!$B$11:$I$371, 6, FALSE),"0.00")</f>
        <v>0.00</v>
      </c>
      <c r="J169" s="43">
        <v>154</v>
      </c>
      <c r="K169" s="65">
        <f>IFERROR(VLOOKUP($J169,'ARM Refinance Amort.'!$B$11:$I$371, 7, FALSE),"")</f>
        <v>1080.1252080550944</v>
      </c>
      <c r="L169" s="59">
        <f t="shared" si="17"/>
        <v>-1080.1252080550944</v>
      </c>
      <c r="N169" s="31">
        <f t="shared" si="22"/>
        <v>214</v>
      </c>
      <c r="O169" s="65">
        <f>IFERROR(VLOOKUP($N169,'ARM Mortgage Amort. Schedule'!$B$10:$I$371, 7, FALSE),"0.00")</f>
        <v>-9.9173576018074525E-13</v>
      </c>
      <c r="P169" s="43">
        <v>154</v>
      </c>
      <c r="Q169" s="65" t="str">
        <f>IFERROR(VLOOKUP($P169,'Refinance Fixed Amort. Schedule'!$B$11:$I$371, 6, FALSE),"")</f>
        <v/>
      </c>
      <c r="R169" s="67" t="str">
        <f t="shared" si="18"/>
        <v/>
      </c>
      <c r="T169" s="31">
        <f t="shared" si="23"/>
        <v>214</v>
      </c>
      <c r="U169" s="65">
        <f>IFERROR(VLOOKUP($T169,'ARM Mortgage Amort. Schedule'!$B$10:$I$371, 7, FALSE),"0.00")</f>
        <v>-9.9173576018074525E-13</v>
      </c>
      <c r="V169" s="77">
        <v>154</v>
      </c>
      <c r="W169" s="65">
        <f>IFERROR(VLOOKUP($V169,'ARM Refinance Amort.'!$B$11:$I$371, 7, FALSE),"")</f>
        <v>1080.1252080550944</v>
      </c>
      <c r="X169" s="67">
        <f t="shared" si="19"/>
        <v>-1080.1252080550953</v>
      </c>
    </row>
    <row r="170" spans="2:24" x14ac:dyDescent="0.25">
      <c r="B170" s="31">
        <f t="shared" si="20"/>
        <v>215</v>
      </c>
      <c r="C170" s="65" t="str">
        <f>IFERROR(VLOOKUP($B170,'Fixed Mortgage Amort. Schedule'!$B$11:$I$371, 6, FALSE), "0.00")</f>
        <v>0.00</v>
      </c>
      <c r="D170" s="43">
        <v>155</v>
      </c>
      <c r="E170" s="65" t="str">
        <f>IFERROR(VLOOKUP($D170,'Refinance Fixed Amort. Schedule'!$B$11:$I$371, 6, FALSE),"0.00")</f>
        <v>0.00</v>
      </c>
      <c r="F170" s="59">
        <f t="shared" si="16"/>
        <v>0</v>
      </c>
      <c r="H170" s="31">
        <f t="shared" si="21"/>
        <v>215</v>
      </c>
      <c r="I170" s="65" t="str">
        <f>IFERROR(VLOOKUP($H170,'Fixed Mortgage Amort. Schedule'!$B$11:$I$371, 6, FALSE),"0.00")</f>
        <v>0.00</v>
      </c>
      <c r="J170" s="43">
        <v>155</v>
      </c>
      <c r="K170" s="65">
        <f>IFERROR(VLOOKUP($J170,'ARM Refinance Amort.'!$B$11:$I$371, 7, FALSE),"")</f>
        <v>1082.8969863404595</v>
      </c>
      <c r="L170" s="59">
        <f t="shared" si="17"/>
        <v>-1082.8969863404595</v>
      </c>
      <c r="N170" s="31">
        <f t="shared" si="22"/>
        <v>215</v>
      </c>
      <c r="O170" s="65">
        <f>IFERROR(VLOOKUP($N170,'ARM Mortgage Amort. Schedule'!$B$10:$I$371, 7, FALSE),"0.00")</f>
        <v>-9.9173576018074525E-13</v>
      </c>
      <c r="P170" s="43">
        <v>155</v>
      </c>
      <c r="Q170" s="65" t="str">
        <f>IFERROR(VLOOKUP($P170,'Refinance Fixed Amort. Schedule'!$B$11:$I$371, 6, FALSE),"")</f>
        <v/>
      </c>
      <c r="R170" s="67" t="str">
        <f t="shared" si="18"/>
        <v/>
      </c>
      <c r="T170" s="31">
        <f t="shared" si="23"/>
        <v>215</v>
      </c>
      <c r="U170" s="65">
        <f>IFERROR(VLOOKUP($T170,'ARM Mortgage Amort. Schedule'!$B$10:$I$371, 7, FALSE),"0.00")</f>
        <v>-9.9173576018074525E-13</v>
      </c>
      <c r="V170" s="77">
        <v>155</v>
      </c>
      <c r="W170" s="65">
        <f>IFERROR(VLOOKUP($V170,'ARM Refinance Amort.'!$B$11:$I$371, 7, FALSE),"")</f>
        <v>1082.8969863404595</v>
      </c>
      <c r="X170" s="67">
        <f t="shared" si="19"/>
        <v>-1082.8969863404604</v>
      </c>
    </row>
    <row r="171" spans="2:24" x14ac:dyDescent="0.25">
      <c r="B171" s="31">
        <f t="shared" si="20"/>
        <v>216</v>
      </c>
      <c r="C171" s="65" t="str">
        <f>IFERROR(VLOOKUP($B171,'Fixed Mortgage Amort. Schedule'!$B$11:$I$371, 6, FALSE), "0.00")</f>
        <v>0.00</v>
      </c>
      <c r="D171" s="43">
        <v>156</v>
      </c>
      <c r="E171" s="65" t="str">
        <f>IFERROR(VLOOKUP($D171,'Refinance Fixed Amort. Schedule'!$B$11:$I$371, 6, FALSE),"0.00")</f>
        <v>0.00</v>
      </c>
      <c r="F171" s="59">
        <f t="shared" si="16"/>
        <v>0</v>
      </c>
      <c r="H171" s="31">
        <f t="shared" si="21"/>
        <v>216</v>
      </c>
      <c r="I171" s="65" t="str">
        <f>IFERROR(VLOOKUP($H171,'Fixed Mortgage Amort. Schedule'!$B$11:$I$371, 6, FALSE),"0.00")</f>
        <v>0.00</v>
      </c>
      <c r="J171" s="43">
        <v>156</v>
      </c>
      <c r="K171" s="65">
        <f>IFERROR(VLOOKUP($J171,'ARM Refinance Amort.'!$B$11:$I$371, 7, FALSE),"")</f>
        <v>1085.6941725934403</v>
      </c>
      <c r="L171" s="59">
        <f t="shared" si="17"/>
        <v>-1085.6941725934403</v>
      </c>
      <c r="N171" s="31">
        <f t="shared" si="22"/>
        <v>216</v>
      </c>
      <c r="O171" s="65">
        <f>IFERROR(VLOOKUP($N171,'ARM Mortgage Amort. Schedule'!$B$10:$I$371, 7, FALSE),"0.00")</f>
        <v>-9.9173576018074525E-13</v>
      </c>
      <c r="P171" s="43">
        <v>156</v>
      </c>
      <c r="Q171" s="65" t="str">
        <f>IFERROR(VLOOKUP($P171,'Refinance Fixed Amort. Schedule'!$B$11:$I$371, 6, FALSE),"")</f>
        <v/>
      </c>
      <c r="R171" s="67" t="str">
        <f t="shared" si="18"/>
        <v/>
      </c>
      <c r="T171" s="31">
        <f t="shared" si="23"/>
        <v>216</v>
      </c>
      <c r="U171" s="65">
        <f>IFERROR(VLOOKUP($T171,'ARM Mortgage Amort. Schedule'!$B$10:$I$371, 7, FALSE),"0.00")</f>
        <v>-9.9173576018074525E-13</v>
      </c>
      <c r="V171" s="77">
        <v>156</v>
      </c>
      <c r="W171" s="65">
        <f>IFERROR(VLOOKUP($V171,'ARM Refinance Amort.'!$B$11:$I$371, 7, FALSE),"")</f>
        <v>1085.6941725934403</v>
      </c>
      <c r="X171" s="67">
        <f t="shared" si="19"/>
        <v>-1085.6941725934412</v>
      </c>
    </row>
    <row r="172" spans="2:24" x14ac:dyDescent="0.25">
      <c r="B172" s="31">
        <f t="shared" si="20"/>
        <v>217</v>
      </c>
      <c r="C172" s="65" t="str">
        <f>IFERROR(VLOOKUP($B172,'Fixed Mortgage Amort. Schedule'!$B$11:$I$371, 6, FALSE), "0.00")</f>
        <v>0.00</v>
      </c>
      <c r="D172" s="43">
        <v>157</v>
      </c>
      <c r="E172" s="65" t="str">
        <f>IFERROR(VLOOKUP($D172,'Refinance Fixed Amort. Schedule'!$B$11:$I$371, 6, FALSE),"0.00")</f>
        <v>0.00</v>
      </c>
      <c r="F172" s="59">
        <f t="shared" si="16"/>
        <v>0</v>
      </c>
      <c r="H172" s="31">
        <f t="shared" si="21"/>
        <v>217</v>
      </c>
      <c r="I172" s="65" t="str">
        <f>IFERROR(VLOOKUP($H172,'Fixed Mortgage Amort. Schedule'!$B$11:$I$371, 6, FALSE),"0.00")</f>
        <v>0.00</v>
      </c>
      <c r="J172" s="43">
        <v>157</v>
      </c>
      <c r="K172" s="65">
        <f>IFERROR(VLOOKUP($J172,'ARM Refinance Amort.'!$B$11:$I$371, 7, FALSE),"")</f>
        <v>1088.5169997204066</v>
      </c>
      <c r="L172" s="59">
        <f t="shared" si="17"/>
        <v>-1088.5169997204066</v>
      </c>
      <c r="N172" s="31">
        <f t="shared" si="22"/>
        <v>217</v>
      </c>
      <c r="O172" s="65">
        <f>IFERROR(VLOOKUP($N172,'ARM Mortgage Amort. Schedule'!$B$10:$I$371, 7, FALSE),"0.00")</f>
        <v>-9.9173576018074525E-13</v>
      </c>
      <c r="P172" s="43">
        <v>157</v>
      </c>
      <c r="Q172" s="65" t="str">
        <f>IFERROR(VLOOKUP($P172,'Refinance Fixed Amort. Schedule'!$B$11:$I$371, 6, FALSE),"")</f>
        <v/>
      </c>
      <c r="R172" s="67" t="str">
        <f t="shared" si="18"/>
        <v/>
      </c>
      <c r="T172" s="31">
        <f t="shared" si="23"/>
        <v>217</v>
      </c>
      <c r="U172" s="65">
        <f>IFERROR(VLOOKUP($T172,'ARM Mortgage Amort. Schedule'!$B$10:$I$371, 7, FALSE),"0.00")</f>
        <v>-9.9173576018074525E-13</v>
      </c>
      <c r="V172" s="77">
        <v>157</v>
      </c>
      <c r="W172" s="65">
        <f>IFERROR(VLOOKUP($V172,'ARM Refinance Amort.'!$B$11:$I$371, 7, FALSE),"")</f>
        <v>1088.5169997204066</v>
      </c>
      <c r="X172" s="67">
        <f t="shared" si="19"/>
        <v>-1088.5169997204075</v>
      </c>
    </row>
    <row r="173" spans="2:24" x14ac:dyDescent="0.25">
      <c r="B173" s="31">
        <f t="shared" si="20"/>
        <v>218</v>
      </c>
      <c r="C173" s="65" t="str">
        <f>IFERROR(VLOOKUP($B173,'Fixed Mortgage Amort. Schedule'!$B$11:$I$371, 6, FALSE), "0.00")</f>
        <v>0.00</v>
      </c>
      <c r="D173" s="43">
        <v>158</v>
      </c>
      <c r="E173" s="65" t="str">
        <f>IFERROR(VLOOKUP($D173,'Refinance Fixed Amort. Schedule'!$B$11:$I$371, 6, FALSE),"0.00")</f>
        <v>0.00</v>
      </c>
      <c r="F173" s="59">
        <f t="shared" si="16"/>
        <v>0</v>
      </c>
      <c r="H173" s="31">
        <f t="shared" si="21"/>
        <v>218</v>
      </c>
      <c r="I173" s="65" t="str">
        <f>IFERROR(VLOOKUP($H173,'Fixed Mortgage Amort. Schedule'!$B$11:$I$371, 6, FALSE),"0.00")</f>
        <v>0.00</v>
      </c>
      <c r="J173" s="43">
        <v>158</v>
      </c>
      <c r="K173" s="65">
        <f>IFERROR(VLOOKUP($J173,'ARM Refinance Amort.'!$B$11:$I$371, 7, FALSE),"")</f>
        <v>1091.3657027627037</v>
      </c>
      <c r="L173" s="59">
        <f t="shared" si="17"/>
        <v>-1091.3657027627037</v>
      </c>
      <c r="N173" s="31">
        <f t="shared" si="22"/>
        <v>218</v>
      </c>
      <c r="O173" s="65">
        <f>IFERROR(VLOOKUP($N173,'ARM Mortgage Amort. Schedule'!$B$10:$I$371, 7, FALSE),"0.00")</f>
        <v>-9.9173576018074525E-13</v>
      </c>
      <c r="P173" s="43">
        <v>158</v>
      </c>
      <c r="Q173" s="65" t="str">
        <f>IFERROR(VLOOKUP($P173,'Refinance Fixed Amort. Schedule'!$B$11:$I$371, 6, FALSE),"")</f>
        <v/>
      </c>
      <c r="R173" s="67" t="str">
        <f t="shared" si="18"/>
        <v/>
      </c>
      <c r="T173" s="31">
        <f t="shared" si="23"/>
        <v>218</v>
      </c>
      <c r="U173" s="65">
        <f>IFERROR(VLOOKUP($T173,'ARM Mortgage Amort. Schedule'!$B$10:$I$371, 7, FALSE),"0.00")</f>
        <v>-9.9173576018074525E-13</v>
      </c>
      <c r="V173" s="77">
        <v>158</v>
      </c>
      <c r="W173" s="65">
        <f>IFERROR(VLOOKUP($V173,'ARM Refinance Amort.'!$B$11:$I$371, 7, FALSE),"")</f>
        <v>1091.3657027627037</v>
      </c>
      <c r="X173" s="67">
        <f t="shared" si="19"/>
        <v>-1091.3657027627046</v>
      </c>
    </row>
    <row r="174" spans="2:24" x14ac:dyDescent="0.25">
      <c r="B174" s="31">
        <f t="shared" si="20"/>
        <v>219</v>
      </c>
      <c r="C174" s="65" t="str">
        <f>IFERROR(VLOOKUP($B174,'Fixed Mortgage Amort. Schedule'!$B$11:$I$371, 6, FALSE), "0.00")</f>
        <v>0.00</v>
      </c>
      <c r="D174" s="43">
        <v>159</v>
      </c>
      <c r="E174" s="65" t="str">
        <f>IFERROR(VLOOKUP($D174,'Refinance Fixed Amort. Schedule'!$B$11:$I$371, 6, FALSE),"0.00")</f>
        <v>0.00</v>
      </c>
      <c r="F174" s="59">
        <f t="shared" si="16"/>
        <v>0</v>
      </c>
      <c r="H174" s="31">
        <f t="shared" si="21"/>
        <v>219</v>
      </c>
      <c r="I174" s="65" t="str">
        <f>IFERROR(VLOOKUP($H174,'Fixed Mortgage Amort. Schedule'!$B$11:$I$371, 6, FALSE),"0.00")</f>
        <v>0.00</v>
      </c>
      <c r="J174" s="43">
        <v>159</v>
      </c>
      <c r="K174" s="65">
        <f>IFERROR(VLOOKUP($J174,'ARM Refinance Amort.'!$B$11:$I$371, 7, FALSE),"")</f>
        <v>1094.2405189162216</v>
      </c>
      <c r="L174" s="59">
        <f t="shared" si="17"/>
        <v>-1094.2405189162216</v>
      </c>
      <c r="N174" s="31">
        <f t="shared" si="22"/>
        <v>219</v>
      </c>
      <c r="O174" s="65">
        <f>IFERROR(VLOOKUP($N174,'ARM Mortgage Amort. Schedule'!$B$10:$I$371, 7, FALSE),"0.00")</f>
        <v>-9.9173576018074525E-13</v>
      </c>
      <c r="P174" s="43">
        <v>159</v>
      </c>
      <c r="Q174" s="65" t="str">
        <f>IFERROR(VLOOKUP($P174,'Refinance Fixed Amort. Schedule'!$B$11:$I$371, 6, FALSE),"")</f>
        <v/>
      </c>
      <c r="R174" s="67" t="str">
        <f t="shared" si="18"/>
        <v/>
      </c>
      <c r="T174" s="31">
        <f t="shared" si="23"/>
        <v>219</v>
      </c>
      <c r="U174" s="65">
        <f>IFERROR(VLOOKUP($T174,'ARM Mortgage Amort. Schedule'!$B$10:$I$371, 7, FALSE),"0.00")</f>
        <v>-9.9173576018074525E-13</v>
      </c>
      <c r="V174" s="77">
        <v>159</v>
      </c>
      <c r="W174" s="65">
        <f>IFERROR(VLOOKUP($V174,'ARM Refinance Amort.'!$B$11:$I$371, 7, FALSE),"")</f>
        <v>1094.2405189162216</v>
      </c>
      <c r="X174" s="67">
        <f t="shared" si="19"/>
        <v>-1094.2405189162225</v>
      </c>
    </row>
    <row r="175" spans="2:24" x14ac:dyDescent="0.25">
      <c r="B175" s="31">
        <f t="shared" si="20"/>
        <v>220</v>
      </c>
      <c r="C175" s="65" t="str">
        <f>IFERROR(VLOOKUP($B175,'Fixed Mortgage Amort. Schedule'!$B$11:$I$371, 6, FALSE), "0.00")</f>
        <v>0.00</v>
      </c>
      <c r="D175" s="43">
        <v>160</v>
      </c>
      <c r="E175" s="65" t="str">
        <f>IFERROR(VLOOKUP($D175,'Refinance Fixed Amort. Schedule'!$B$11:$I$371, 6, FALSE),"0.00")</f>
        <v>0.00</v>
      </c>
      <c r="F175" s="59">
        <f t="shared" si="16"/>
        <v>0</v>
      </c>
      <c r="H175" s="31">
        <f t="shared" si="21"/>
        <v>220</v>
      </c>
      <c r="I175" s="65" t="str">
        <f>IFERROR(VLOOKUP($H175,'Fixed Mortgage Amort. Schedule'!$B$11:$I$371, 6, FALSE),"0.00")</f>
        <v>0.00</v>
      </c>
      <c r="J175" s="43">
        <v>160</v>
      </c>
      <c r="K175" s="65">
        <f>IFERROR(VLOOKUP($J175,'ARM Refinance Amort.'!$B$11:$I$371, 7, FALSE),"")</f>
        <v>1097.141687551147</v>
      </c>
      <c r="L175" s="59">
        <f t="shared" si="17"/>
        <v>-1097.141687551147</v>
      </c>
      <c r="N175" s="31">
        <f t="shared" si="22"/>
        <v>220</v>
      </c>
      <c r="O175" s="65">
        <f>IFERROR(VLOOKUP($N175,'ARM Mortgage Amort. Schedule'!$B$10:$I$371, 7, FALSE),"0.00")</f>
        <v>-9.9173576018074525E-13</v>
      </c>
      <c r="P175" s="43">
        <v>160</v>
      </c>
      <c r="Q175" s="65" t="str">
        <f>IFERROR(VLOOKUP($P175,'Refinance Fixed Amort. Schedule'!$B$11:$I$371, 6, FALSE),"")</f>
        <v/>
      </c>
      <c r="R175" s="67" t="str">
        <f t="shared" si="18"/>
        <v/>
      </c>
      <c r="T175" s="31">
        <f t="shared" si="23"/>
        <v>220</v>
      </c>
      <c r="U175" s="65">
        <f>IFERROR(VLOOKUP($T175,'ARM Mortgage Amort. Schedule'!$B$10:$I$371, 7, FALSE),"0.00")</f>
        <v>-9.9173576018074525E-13</v>
      </c>
      <c r="V175" s="77">
        <v>160</v>
      </c>
      <c r="W175" s="65">
        <f>IFERROR(VLOOKUP($V175,'ARM Refinance Amort.'!$B$11:$I$371, 7, FALSE),"")</f>
        <v>1097.141687551147</v>
      </c>
      <c r="X175" s="67">
        <f t="shared" si="19"/>
        <v>-1097.1416875511479</v>
      </c>
    </row>
    <row r="176" spans="2:24" x14ac:dyDescent="0.25">
      <c r="B176" s="31">
        <f t="shared" si="20"/>
        <v>221</v>
      </c>
      <c r="C176" s="65" t="str">
        <f>IFERROR(VLOOKUP($B176,'Fixed Mortgage Amort. Schedule'!$B$11:$I$371, 6, FALSE), "0.00")</f>
        <v>0.00</v>
      </c>
      <c r="D176" s="43">
        <v>161</v>
      </c>
      <c r="E176" s="65" t="str">
        <f>IFERROR(VLOOKUP($D176,'Refinance Fixed Amort. Schedule'!$B$11:$I$371, 6, FALSE),"0.00")</f>
        <v>0.00</v>
      </c>
      <c r="F176" s="59">
        <f t="shared" si="16"/>
        <v>0</v>
      </c>
      <c r="H176" s="31">
        <f t="shared" si="21"/>
        <v>221</v>
      </c>
      <c r="I176" s="65" t="str">
        <f>IFERROR(VLOOKUP($H176,'Fixed Mortgage Amort. Schedule'!$B$11:$I$371, 6, FALSE),"0.00")</f>
        <v>0.00</v>
      </c>
      <c r="J176" s="43">
        <v>161</v>
      </c>
      <c r="K176" s="65">
        <f>IFERROR(VLOOKUP($J176,'ARM Refinance Amort.'!$B$11:$I$371, 7, FALSE),"")</f>
        <v>1100.0694502318922</v>
      </c>
      <c r="L176" s="59">
        <f t="shared" si="17"/>
        <v>-1100.0694502318922</v>
      </c>
      <c r="N176" s="31">
        <f t="shared" si="22"/>
        <v>221</v>
      </c>
      <c r="O176" s="65">
        <f>IFERROR(VLOOKUP($N176,'ARM Mortgage Amort. Schedule'!$B$10:$I$371, 7, FALSE),"0.00")</f>
        <v>-9.9173576018074525E-13</v>
      </c>
      <c r="P176" s="43">
        <v>161</v>
      </c>
      <c r="Q176" s="65" t="str">
        <f>IFERROR(VLOOKUP($P176,'Refinance Fixed Amort. Schedule'!$B$11:$I$371, 6, FALSE),"")</f>
        <v/>
      </c>
      <c r="R176" s="67" t="str">
        <f t="shared" si="18"/>
        <v/>
      </c>
      <c r="T176" s="31">
        <f t="shared" si="23"/>
        <v>221</v>
      </c>
      <c r="U176" s="65">
        <f>IFERROR(VLOOKUP($T176,'ARM Mortgage Amort. Schedule'!$B$10:$I$371, 7, FALSE),"0.00")</f>
        <v>-9.9173576018074525E-13</v>
      </c>
      <c r="V176" s="77">
        <v>161</v>
      </c>
      <c r="W176" s="65">
        <f>IFERROR(VLOOKUP($V176,'ARM Refinance Amort.'!$B$11:$I$371, 7, FALSE),"")</f>
        <v>1100.0694502318922</v>
      </c>
      <c r="X176" s="67">
        <f t="shared" si="19"/>
        <v>-1100.0694502318931</v>
      </c>
    </row>
    <row r="177" spans="2:24" x14ac:dyDescent="0.25">
      <c r="B177" s="31">
        <f t="shared" si="20"/>
        <v>222</v>
      </c>
      <c r="C177" s="65" t="str">
        <f>IFERROR(VLOOKUP($B177,'Fixed Mortgage Amort. Schedule'!$B$11:$I$371, 6, FALSE), "0.00")</f>
        <v>0.00</v>
      </c>
      <c r="D177" s="43">
        <v>162</v>
      </c>
      <c r="E177" s="65" t="str">
        <f>IFERROR(VLOOKUP($D177,'Refinance Fixed Amort. Schedule'!$B$11:$I$371, 6, FALSE),"0.00")</f>
        <v>0.00</v>
      </c>
      <c r="F177" s="59">
        <f t="shared" si="16"/>
        <v>0</v>
      </c>
      <c r="H177" s="31">
        <f t="shared" si="21"/>
        <v>222</v>
      </c>
      <c r="I177" s="65" t="str">
        <f>IFERROR(VLOOKUP($H177,'Fixed Mortgage Amort. Schedule'!$B$11:$I$371, 6, FALSE),"0.00")</f>
        <v>0.00</v>
      </c>
      <c r="J177" s="43">
        <v>162</v>
      </c>
      <c r="K177" s="65">
        <f>IFERROR(VLOOKUP($J177,'ARM Refinance Amort.'!$B$11:$I$371, 7, FALSE),"")</f>
        <v>1103.0240507372114</v>
      </c>
      <c r="L177" s="59">
        <f t="shared" si="17"/>
        <v>-1103.0240507372114</v>
      </c>
      <c r="N177" s="31">
        <f t="shared" si="22"/>
        <v>222</v>
      </c>
      <c r="O177" s="65">
        <f>IFERROR(VLOOKUP($N177,'ARM Mortgage Amort. Schedule'!$B$10:$I$371, 7, FALSE),"0.00")</f>
        <v>-9.9173576018074525E-13</v>
      </c>
      <c r="P177" s="43">
        <v>162</v>
      </c>
      <c r="Q177" s="65" t="str">
        <f>IFERROR(VLOOKUP($P177,'Refinance Fixed Amort. Schedule'!$B$11:$I$371, 6, FALSE),"")</f>
        <v/>
      </c>
      <c r="R177" s="67" t="str">
        <f t="shared" si="18"/>
        <v/>
      </c>
      <c r="T177" s="31">
        <f t="shared" si="23"/>
        <v>222</v>
      </c>
      <c r="U177" s="65">
        <f>IFERROR(VLOOKUP($T177,'ARM Mortgage Amort. Schedule'!$B$10:$I$371, 7, FALSE),"0.00")</f>
        <v>-9.9173576018074525E-13</v>
      </c>
      <c r="V177" s="77">
        <v>162</v>
      </c>
      <c r="W177" s="65">
        <f>IFERROR(VLOOKUP($V177,'ARM Refinance Amort.'!$B$11:$I$371, 7, FALSE),"")</f>
        <v>1103.0240507372114</v>
      </c>
      <c r="X177" s="67">
        <f t="shared" si="19"/>
        <v>-1103.0240507372123</v>
      </c>
    </row>
    <row r="178" spans="2:24" x14ac:dyDescent="0.25">
      <c r="B178" s="31">
        <f t="shared" si="20"/>
        <v>223</v>
      </c>
      <c r="C178" s="65" t="str">
        <f>IFERROR(VLOOKUP($B178,'Fixed Mortgage Amort. Schedule'!$B$11:$I$371, 6, FALSE), "0.00")</f>
        <v>0.00</v>
      </c>
      <c r="D178" s="43">
        <v>163</v>
      </c>
      <c r="E178" s="65" t="str">
        <f>IFERROR(VLOOKUP($D178,'Refinance Fixed Amort. Schedule'!$B$11:$I$371, 6, FALSE),"0.00")</f>
        <v>0.00</v>
      </c>
      <c r="F178" s="59">
        <f t="shared" si="16"/>
        <v>0</v>
      </c>
      <c r="H178" s="31">
        <f t="shared" si="21"/>
        <v>223</v>
      </c>
      <c r="I178" s="65" t="str">
        <f>IFERROR(VLOOKUP($H178,'Fixed Mortgage Amort. Schedule'!$B$11:$I$371, 6, FALSE),"0.00")</f>
        <v>0.00</v>
      </c>
      <c r="J178" s="43">
        <v>163</v>
      </c>
      <c r="K178" s="65">
        <f>IFERROR(VLOOKUP($J178,'ARM Refinance Amort.'!$B$11:$I$371, 7, FALSE),"")</f>
        <v>1106.0057350804957</v>
      </c>
      <c r="L178" s="59">
        <f t="shared" si="17"/>
        <v>-1106.0057350804957</v>
      </c>
      <c r="N178" s="31">
        <f t="shared" si="22"/>
        <v>223</v>
      </c>
      <c r="O178" s="65">
        <f>IFERROR(VLOOKUP($N178,'ARM Mortgage Amort. Schedule'!$B$10:$I$371, 7, FALSE),"0.00")</f>
        <v>-9.9173576018074525E-13</v>
      </c>
      <c r="P178" s="43">
        <v>163</v>
      </c>
      <c r="Q178" s="65" t="str">
        <f>IFERROR(VLOOKUP($P178,'Refinance Fixed Amort. Schedule'!$B$11:$I$371, 6, FALSE),"")</f>
        <v/>
      </c>
      <c r="R178" s="67" t="str">
        <f t="shared" si="18"/>
        <v/>
      </c>
      <c r="T178" s="31">
        <f t="shared" si="23"/>
        <v>223</v>
      </c>
      <c r="U178" s="65">
        <f>IFERROR(VLOOKUP($T178,'ARM Mortgage Amort. Schedule'!$B$10:$I$371, 7, FALSE),"0.00")</f>
        <v>-9.9173576018074525E-13</v>
      </c>
      <c r="V178" s="77">
        <v>163</v>
      </c>
      <c r="W178" s="65">
        <f>IFERROR(VLOOKUP($V178,'ARM Refinance Amort.'!$B$11:$I$371, 7, FALSE),"")</f>
        <v>1106.0057350804957</v>
      </c>
      <c r="X178" s="67">
        <f t="shared" si="19"/>
        <v>-1106.0057350804966</v>
      </c>
    </row>
    <row r="179" spans="2:24" x14ac:dyDescent="0.25">
      <c r="B179" s="31">
        <f t="shared" si="20"/>
        <v>224</v>
      </c>
      <c r="C179" s="65" t="str">
        <f>IFERROR(VLOOKUP($B179,'Fixed Mortgage Amort. Schedule'!$B$11:$I$371, 6, FALSE), "0.00")</f>
        <v>0.00</v>
      </c>
      <c r="D179" s="43">
        <v>164</v>
      </c>
      <c r="E179" s="65" t="str">
        <f>IFERROR(VLOOKUP($D179,'Refinance Fixed Amort. Schedule'!$B$11:$I$371, 6, FALSE),"0.00")</f>
        <v>0.00</v>
      </c>
      <c r="F179" s="59">
        <f t="shared" si="16"/>
        <v>0</v>
      </c>
      <c r="H179" s="31">
        <f t="shared" si="21"/>
        <v>224</v>
      </c>
      <c r="I179" s="65" t="str">
        <f>IFERROR(VLOOKUP($H179,'Fixed Mortgage Amort. Schedule'!$B$11:$I$371, 6, FALSE),"0.00")</f>
        <v>0.00</v>
      </c>
      <c r="J179" s="43">
        <v>164</v>
      </c>
      <c r="K179" s="65">
        <f>IFERROR(VLOOKUP($J179,'ARM Refinance Amort.'!$B$11:$I$371, 7, FALSE),"")</f>
        <v>1109.0147515302601</v>
      </c>
      <c r="L179" s="59">
        <f t="shared" si="17"/>
        <v>-1109.0147515302601</v>
      </c>
      <c r="N179" s="31">
        <f t="shared" si="22"/>
        <v>224</v>
      </c>
      <c r="O179" s="65">
        <f>IFERROR(VLOOKUP($N179,'ARM Mortgage Amort. Schedule'!$B$10:$I$371, 7, FALSE),"0.00")</f>
        <v>-9.9173576018074525E-13</v>
      </c>
      <c r="P179" s="43">
        <v>164</v>
      </c>
      <c r="Q179" s="65" t="str">
        <f>IFERROR(VLOOKUP($P179,'Refinance Fixed Amort. Schedule'!$B$11:$I$371, 6, FALSE),"")</f>
        <v/>
      </c>
      <c r="R179" s="67" t="str">
        <f t="shared" si="18"/>
        <v/>
      </c>
      <c r="T179" s="31">
        <f t="shared" si="23"/>
        <v>224</v>
      </c>
      <c r="U179" s="65">
        <f>IFERROR(VLOOKUP($T179,'ARM Mortgage Amort. Schedule'!$B$10:$I$371, 7, FALSE),"0.00")</f>
        <v>-9.9173576018074525E-13</v>
      </c>
      <c r="V179" s="77">
        <v>164</v>
      </c>
      <c r="W179" s="65">
        <f>IFERROR(VLOOKUP($V179,'ARM Refinance Amort.'!$B$11:$I$371, 7, FALSE),"")</f>
        <v>1109.0147515302601</v>
      </c>
      <c r="X179" s="67">
        <f t="shared" si="19"/>
        <v>-1109.014751530261</v>
      </c>
    </row>
    <row r="180" spans="2:24" x14ac:dyDescent="0.25">
      <c r="B180" s="31">
        <f t="shared" si="20"/>
        <v>225</v>
      </c>
      <c r="C180" s="65" t="str">
        <f>IFERROR(VLOOKUP($B180,'Fixed Mortgage Amort. Schedule'!$B$11:$I$371, 6, FALSE), "0.00")</f>
        <v>0.00</v>
      </c>
      <c r="D180" s="43">
        <v>165</v>
      </c>
      <c r="E180" s="65" t="str">
        <f>IFERROR(VLOOKUP($D180,'Refinance Fixed Amort. Schedule'!$B$11:$I$371, 6, FALSE),"0.00")</f>
        <v>0.00</v>
      </c>
      <c r="F180" s="59">
        <f t="shared" si="16"/>
        <v>0</v>
      </c>
      <c r="H180" s="31">
        <f t="shared" si="21"/>
        <v>225</v>
      </c>
      <c r="I180" s="65" t="str">
        <f>IFERROR(VLOOKUP($H180,'Fixed Mortgage Amort. Schedule'!$B$11:$I$371, 6, FALSE),"0.00")</f>
        <v>0.00</v>
      </c>
      <c r="J180" s="43">
        <v>165</v>
      </c>
      <c r="K180" s="65">
        <f>IFERROR(VLOOKUP($J180,'ARM Refinance Amort.'!$B$11:$I$371, 7, FALSE),"")</f>
        <v>1112.0513506308141</v>
      </c>
      <c r="L180" s="59">
        <f t="shared" si="17"/>
        <v>-1112.0513506308141</v>
      </c>
      <c r="N180" s="31">
        <f t="shared" si="22"/>
        <v>225</v>
      </c>
      <c r="O180" s="65">
        <f>IFERROR(VLOOKUP($N180,'ARM Mortgage Amort. Schedule'!$B$10:$I$371, 7, FALSE),"0.00")</f>
        <v>-9.9173576018074525E-13</v>
      </c>
      <c r="P180" s="43">
        <v>165</v>
      </c>
      <c r="Q180" s="65" t="str">
        <f>IFERROR(VLOOKUP($P180,'Refinance Fixed Amort. Schedule'!$B$11:$I$371, 6, FALSE),"")</f>
        <v/>
      </c>
      <c r="R180" s="67" t="str">
        <f t="shared" si="18"/>
        <v/>
      </c>
      <c r="T180" s="31">
        <f t="shared" si="23"/>
        <v>225</v>
      </c>
      <c r="U180" s="65">
        <f>IFERROR(VLOOKUP($T180,'ARM Mortgage Amort. Schedule'!$B$10:$I$371, 7, FALSE),"0.00")</f>
        <v>-9.9173576018074525E-13</v>
      </c>
      <c r="V180" s="77">
        <v>165</v>
      </c>
      <c r="W180" s="65">
        <f>IFERROR(VLOOKUP($V180,'ARM Refinance Amort.'!$B$11:$I$371, 7, FALSE),"")</f>
        <v>1112.0513506308141</v>
      </c>
      <c r="X180" s="67">
        <f t="shared" si="19"/>
        <v>-1112.051350630815</v>
      </c>
    </row>
    <row r="181" spans="2:24" x14ac:dyDescent="0.25">
      <c r="B181" s="31">
        <f t="shared" si="20"/>
        <v>226</v>
      </c>
      <c r="C181" s="65" t="str">
        <f>IFERROR(VLOOKUP($B181,'Fixed Mortgage Amort. Schedule'!$B$11:$I$371, 6, FALSE), "0.00")</f>
        <v>0.00</v>
      </c>
      <c r="D181" s="43">
        <v>166</v>
      </c>
      <c r="E181" s="65" t="str">
        <f>IFERROR(VLOOKUP($D181,'Refinance Fixed Amort. Schedule'!$B$11:$I$371, 6, FALSE),"0.00")</f>
        <v>0.00</v>
      </c>
      <c r="F181" s="59">
        <f t="shared" si="16"/>
        <v>0</v>
      </c>
      <c r="H181" s="31">
        <f t="shared" si="21"/>
        <v>226</v>
      </c>
      <c r="I181" s="65" t="str">
        <f>IFERROR(VLOOKUP($H181,'Fixed Mortgage Amort. Schedule'!$B$11:$I$371, 6, FALSE),"0.00")</f>
        <v>0.00</v>
      </c>
      <c r="J181" s="43">
        <v>166</v>
      </c>
      <c r="K181" s="65">
        <f>IFERROR(VLOOKUP($J181,'ARM Refinance Amort.'!$B$11:$I$371, 7, FALSE),"")</f>
        <v>1115.1157852231231</v>
      </c>
      <c r="L181" s="59">
        <f t="shared" si="17"/>
        <v>-1115.1157852231231</v>
      </c>
      <c r="N181" s="31">
        <f t="shared" si="22"/>
        <v>226</v>
      </c>
      <c r="O181" s="65">
        <f>IFERROR(VLOOKUP($N181,'ARM Mortgage Amort. Schedule'!$B$10:$I$371, 7, FALSE),"0.00")</f>
        <v>-9.9173576018074525E-13</v>
      </c>
      <c r="P181" s="43">
        <v>166</v>
      </c>
      <c r="Q181" s="65" t="str">
        <f>IFERROR(VLOOKUP($P181,'Refinance Fixed Amort. Schedule'!$B$11:$I$371, 6, FALSE),"")</f>
        <v/>
      </c>
      <c r="R181" s="67" t="str">
        <f t="shared" si="18"/>
        <v/>
      </c>
      <c r="T181" s="31">
        <f t="shared" si="23"/>
        <v>226</v>
      </c>
      <c r="U181" s="65">
        <f>IFERROR(VLOOKUP($T181,'ARM Mortgage Amort. Schedule'!$B$10:$I$371, 7, FALSE),"0.00")</f>
        <v>-9.9173576018074525E-13</v>
      </c>
      <c r="V181" s="77">
        <v>166</v>
      </c>
      <c r="W181" s="65">
        <f>IFERROR(VLOOKUP($V181,'ARM Refinance Amort.'!$B$11:$I$371, 7, FALSE),"")</f>
        <v>1115.1157852231231</v>
      </c>
      <c r="X181" s="67">
        <f t="shared" si="19"/>
        <v>-1115.115785223124</v>
      </c>
    </row>
    <row r="182" spans="2:24" x14ac:dyDescent="0.25">
      <c r="B182" s="31">
        <f t="shared" si="20"/>
        <v>227</v>
      </c>
      <c r="C182" s="65" t="str">
        <f>IFERROR(VLOOKUP($B182,'Fixed Mortgage Amort. Schedule'!$B$11:$I$371, 6, FALSE), "0.00")</f>
        <v>0.00</v>
      </c>
      <c r="D182" s="43">
        <v>167</v>
      </c>
      <c r="E182" s="65" t="str">
        <f>IFERROR(VLOOKUP($D182,'Refinance Fixed Amort. Schedule'!$B$11:$I$371, 6, FALSE),"0.00")</f>
        <v>0.00</v>
      </c>
      <c r="F182" s="59">
        <f t="shared" si="16"/>
        <v>0</v>
      </c>
      <c r="H182" s="31">
        <f t="shared" si="21"/>
        <v>227</v>
      </c>
      <c r="I182" s="65" t="str">
        <f>IFERROR(VLOOKUP($H182,'Fixed Mortgage Amort. Schedule'!$B$11:$I$371, 6, FALSE),"0.00")</f>
        <v>0.00</v>
      </c>
      <c r="J182" s="43">
        <v>167</v>
      </c>
      <c r="K182" s="65">
        <f>IFERROR(VLOOKUP($J182,'ARM Refinance Amort.'!$B$11:$I$371, 7, FALSE),"")</f>
        <v>1118.2083104658616</v>
      </c>
      <c r="L182" s="59">
        <f t="shared" si="17"/>
        <v>-1118.2083104658616</v>
      </c>
      <c r="N182" s="31">
        <f t="shared" si="22"/>
        <v>227</v>
      </c>
      <c r="O182" s="65">
        <f>IFERROR(VLOOKUP($N182,'ARM Mortgage Amort. Schedule'!$B$10:$I$371, 7, FALSE),"0.00")</f>
        <v>-9.9173576018074525E-13</v>
      </c>
      <c r="P182" s="43">
        <v>167</v>
      </c>
      <c r="Q182" s="65" t="str">
        <f>IFERROR(VLOOKUP($P182,'Refinance Fixed Amort. Schedule'!$B$11:$I$371, 6, FALSE),"")</f>
        <v/>
      </c>
      <c r="R182" s="67" t="str">
        <f t="shared" si="18"/>
        <v/>
      </c>
      <c r="T182" s="31">
        <f t="shared" si="23"/>
        <v>227</v>
      </c>
      <c r="U182" s="65">
        <f>IFERROR(VLOOKUP($T182,'ARM Mortgage Amort. Schedule'!$B$10:$I$371, 7, FALSE),"0.00")</f>
        <v>-9.9173576018074525E-13</v>
      </c>
      <c r="V182" s="77">
        <v>167</v>
      </c>
      <c r="W182" s="65">
        <f>IFERROR(VLOOKUP($V182,'ARM Refinance Amort.'!$B$11:$I$371, 7, FALSE),"")</f>
        <v>1118.2083104658616</v>
      </c>
      <c r="X182" s="67">
        <f t="shared" si="19"/>
        <v>-1118.2083104658625</v>
      </c>
    </row>
    <row r="183" spans="2:24" x14ac:dyDescent="0.25">
      <c r="B183" s="31">
        <f t="shared" si="20"/>
        <v>228</v>
      </c>
      <c r="C183" s="65" t="str">
        <f>IFERROR(VLOOKUP($B183,'Fixed Mortgage Amort. Schedule'!$B$11:$I$371, 6, FALSE), "0.00")</f>
        <v>0.00</v>
      </c>
      <c r="D183" s="43">
        <v>168</v>
      </c>
      <c r="E183" s="65" t="str">
        <f>IFERROR(VLOOKUP($D183,'Refinance Fixed Amort. Schedule'!$B$11:$I$371, 6, FALSE),"0.00")</f>
        <v>0.00</v>
      </c>
      <c r="F183" s="59">
        <f t="shared" si="16"/>
        <v>0</v>
      </c>
      <c r="H183" s="31">
        <f t="shared" si="21"/>
        <v>228</v>
      </c>
      <c r="I183" s="65" t="str">
        <f>IFERROR(VLOOKUP($H183,'Fixed Mortgage Amort. Schedule'!$B$11:$I$371, 6, FALSE),"0.00")</f>
        <v>0.00</v>
      </c>
      <c r="J183" s="43">
        <v>168</v>
      </c>
      <c r="K183" s="65">
        <f>IFERROR(VLOOKUP($J183,'ARM Refinance Amort.'!$B$11:$I$371, 7, FALSE),"")</f>
        <v>1121.3291838566586</v>
      </c>
      <c r="L183" s="59">
        <f t="shared" si="17"/>
        <v>-1121.3291838566586</v>
      </c>
      <c r="N183" s="31">
        <f t="shared" si="22"/>
        <v>228</v>
      </c>
      <c r="O183" s="65">
        <f>IFERROR(VLOOKUP($N183,'ARM Mortgage Amort. Schedule'!$B$10:$I$371, 7, FALSE),"0.00")</f>
        <v>-9.9173576018074525E-13</v>
      </c>
      <c r="P183" s="43">
        <v>168</v>
      </c>
      <c r="Q183" s="65" t="str">
        <f>IFERROR(VLOOKUP($P183,'Refinance Fixed Amort. Schedule'!$B$11:$I$371, 6, FALSE),"")</f>
        <v/>
      </c>
      <c r="R183" s="67" t="str">
        <f t="shared" si="18"/>
        <v/>
      </c>
      <c r="T183" s="31">
        <f t="shared" si="23"/>
        <v>228</v>
      </c>
      <c r="U183" s="65">
        <f>IFERROR(VLOOKUP($T183,'ARM Mortgage Amort. Schedule'!$B$10:$I$371, 7, FALSE),"0.00")</f>
        <v>-9.9173576018074525E-13</v>
      </c>
      <c r="V183" s="77">
        <v>168</v>
      </c>
      <c r="W183" s="65">
        <f>IFERROR(VLOOKUP($V183,'ARM Refinance Amort.'!$B$11:$I$371, 7, FALSE),"")</f>
        <v>1121.3291838566586</v>
      </c>
      <c r="X183" s="67">
        <f t="shared" si="19"/>
        <v>-1121.3291838566595</v>
      </c>
    </row>
    <row r="184" spans="2:24" x14ac:dyDescent="0.25">
      <c r="B184" s="31">
        <f t="shared" si="20"/>
        <v>229</v>
      </c>
      <c r="C184" s="65" t="str">
        <f>IFERROR(VLOOKUP($B184,'Fixed Mortgage Amort. Schedule'!$B$11:$I$371, 6, FALSE), "0.00")</f>
        <v>0.00</v>
      </c>
      <c r="D184" s="43">
        <v>169</v>
      </c>
      <c r="E184" s="65" t="str">
        <f>IFERROR(VLOOKUP($D184,'Refinance Fixed Amort. Schedule'!$B$11:$I$371, 6, FALSE),"0.00")</f>
        <v>0.00</v>
      </c>
      <c r="F184" s="59">
        <f t="shared" si="16"/>
        <v>0</v>
      </c>
      <c r="H184" s="31">
        <f t="shared" si="21"/>
        <v>229</v>
      </c>
      <c r="I184" s="65" t="str">
        <f>IFERROR(VLOOKUP($H184,'Fixed Mortgage Amort. Schedule'!$B$11:$I$371, 6, FALSE),"0.00")</f>
        <v>0.00</v>
      </c>
      <c r="J184" s="43">
        <v>169</v>
      </c>
      <c r="K184" s="65">
        <f>IFERROR(VLOOKUP($J184,'ARM Refinance Amort.'!$B$11:$I$371, 7, FALSE),"")</f>
        <v>1124.4786652535379</v>
      </c>
      <c r="L184" s="59">
        <f t="shared" si="17"/>
        <v>-1124.4786652535379</v>
      </c>
      <c r="N184" s="31">
        <f t="shared" si="22"/>
        <v>229</v>
      </c>
      <c r="O184" s="65">
        <f>IFERROR(VLOOKUP($N184,'ARM Mortgage Amort. Schedule'!$B$10:$I$371, 7, FALSE),"0.00")</f>
        <v>-9.9173576018074525E-13</v>
      </c>
      <c r="P184" s="43">
        <v>169</v>
      </c>
      <c r="Q184" s="65" t="str">
        <f>IFERROR(VLOOKUP($P184,'Refinance Fixed Amort. Schedule'!$B$11:$I$371, 6, FALSE),"")</f>
        <v/>
      </c>
      <c r="R184" s="67" t="str">
        <f t="shared" si="18"/>
        <v/>
      </c>
      <c r="T184" s="31">
        <f t="shared" si="23"/>
        <v>229</v>
      </c>
      <c r="U184" s="65">
        <f>IFERROR(VLOOKUP($T184,'ARM Mortgage Amort. Schedule'!$B$10:$I$371, 7, FALSE),"0.00")</f>
        <v>-9.9173576018074525E-13</v>
      </c>
      <c r="V184" s="77">
        <v>169</v>
      </c>
      <c r="W184" s="65">
        <f>IFERROR(VLOOKUP($V184,'ARM Refinance Amort.'!$B$11:$I$371, 7, FALSE),"")</f>
        <v>1124.4786652535379</v>
      </c>
      <c r="X184" s="67">
        <f t="shared" si="19"/>
        <v>-1124.4786652535388</v>
      </c>
    </row>
    <row r="185" spans="2:24" x14ac:dyDescent="0.25">
      <c r="B185" s="31">
        <f t="shared" si="20"/>
        <v>230</v>
      </c>
      <c r="C185" s="65" t="str">
        <f>IFERROR(VLOOKUP($B185,'Fixed Mortgage Amort. Schedule'!$B$11:$I$371, 6, FALSE), "0.00")</f>
        <v>0.00</v>
      </c>
      <c r="D185" s="43">
        <v>170</v>
      </c>
      <c r="E185" s="65" t="str">
        <f>IFERROR(VLOOKUP($D185,'Refinance Fixed Amort. Schedule'!$B$11:$I$371, 6, FALSE),"0.00")</f>
        <v>0.00</v>
      </c>
      <c r="F185" s="59">
        <f t="shared" si="16"/>
        <v>0</v>
      </c>
      <c r="H185" s="31">
        <f t="shared" si="21"/>
        <v>230</v>
      </c>
      <c r="I185" s="65" t="str">
        <f>IFERROR(VLOOKUP($H185,'Fixed Mortgage Amort. Schedule'!$B$11:$I$371, 6, FALSE),"0.00")</f>
        <v>0.00</v>
      </c>
      <c r="J185" s="43">
        <v>170</v>
      </c>
      <c r="K185" s="65">
        <f>IFERROR(VLOOKUP($J185,'ARM Refinance Amort.'!$B$11:$I$371, 7, FALSE),"")</f>
        <v>1127.6570168965554</v>
      </c>
      <c r="L185" s="59">
        <f t="shared" si="17"/>
        <v>-1127.6570168965554</v>
      </c>
      <c r="N185" s="31">
        <f t="shared" si="22"/>
        <v>230</v>
      </c>
      <c r="O185" s="65">
        <f>IFERROR(VLOOKUP($N185,'ARM Mortgage Amort. Schedule'!$B$10:$I$371, 7, FALSE),"0.00")</f>
        <v>-9.9173576018074525E-13</v>
      </c>
      <c r="P185" s="43">
        <v>170</v>
      </c>
      <c r="Q185" s="65" t="str">
        <f>IFERROR(VLOOKUP($P185,'Refinance Fixed Amort. Schedule'!$B$11:$I$371, 6, FALSE),"")</f>
        <v/>
      </c>
      <c r="R185" s="67" t="str">
        <f t="shared" si="18"/>
        <v/>
      </c>
      <c r="T185" s="31">
        <f t="shared" si="23"/>
        <v>230</v>
      </c>
      <c r="U185" s="65">
        <f>IFERROR(VLOOKUP($T185,'ARM Mortgage Amort. Schedule'!$B$10:$I$371, 7, FALSE),"0.00")</f>
        <v>-9.9173576018074525E-13</v>
      </c>
      <c r="V185" s="77">
        <v>170</v>
      </c>
      <c r="W185" s="65">
        <f>IFERROR(VLOOKUP($V185,'ARM Refinance Amort.'!$B$11:$I$371, 7, FALSE),"")</f>
        <v>1127.6570168965554</v>
      </c>
      <c r="X185" s="67">
        <f t="shared" si="19"/>
        <v>-1127.6570168965563</v>
      </c>
    </row>
    <row r="186" spans="2:24" x14ac:dyDescent="0.25">
      <c r="B186" s="31">
        <f t="shared" si="20"/>
        <v>231</v>
      </c>
      <c r="C186" s="65" t="str">
        <f>IFERROR(VLOOKUP($B186,'Fixed Mortgage Amort. Schedule'!$B$11:$I$371, 6, FALSE), "0.00")</f>
        <v>0.00</v>
      </c>
      <c r="D186" s="43">
        <v>171</v>
      </c>
      <c r="E186" s="65" t="str">
        <f>IFERROR(VLOOKUP($D186,'Refinance Fixed Amort. Schedule'!$B$11:$I$371, 6, FALSE),"0.00")</f>
        <v>0.00</v>
      </c>
      <c r="F186" s="59">
        <f t="shared" si="16"/>
        <v>0</v>
      </c>
      <c r="H186" s="31">
        <f t="shared" si="21"/>
        <v>231</v>
      </c>
      <c r="I186" s="65" t="str">
        <f>IFERROR(VLOOKUP($H186,'Fixed Mortgage Amort. Schedule'!$B$11:$I$371, 6, FALSE),"0.00")</f>
        <v>0.00</v>
      </c>
      <c r="J186" s="43">
        <v>171</v>
      </c>
      <c r="K186" s="65">
        <f>IFERROR(VLOOKUP($J186,'ARM Refinance Amort.'!$B$11:$I$371, 7, FALSE),"")</f>
        <v>1130.8645034296337</v>
      </c>
      <c r="L186" s="59">
        <f t="shared" si="17"/>
        <v>-1130.8645034296337</v>
      </c>
      <c r="N186" s="31">
        <f t="shared" si="22"/>
        <v>231</v>
      </c>
      <c r="O186" s="65">
        <f>IFERROR(VLOOKUP($N186,'ARM Mortgage Amort. Schedule'!$B$10:$I$371, 7, FALSE),"0.00")</f>
        <v>-9.9173576018074525E-13</v>
      </c>
      <c r="P186" s="43">
        <v>171</v>
      </c>
      <c r="Q186" s="65" t="str">
        <f>IFERROR(VLOOKUP($P186,'Refinance Fixed Amort. Schedule'!$B$11:$I$371, 6, FALSE),"")</f>
        <v/>
      </c>
      <c r="R186" s="67" t="str">
        <f t="shared" si="18"/>
        <v/>
      </c>
      <c r="T186" s="31">
        <f t="shared" si="23"/>
        <v>231</v>
      </c>
      <c r="U186" s="65">
        <f>IFERROR(VLOOKUP($T186,'ARM Mortgage Amort. Schedule'!$B$10:$I$371, 7, FALSE),"0.00")</f>
        <v>-9.9173576018074525E-13</v>
      </c>
      <c r="V186" s="77">
        <v>171</v>
      </c>
      <c r="W186" s="65">
        <f>IFERROR(VLOOKUP($V186,'ARM Refinance Amort.'!$B$11:$I$371, 7, FALSE),"")</f>
        <v>1130.8645034296337</v>
      </c>
      <c r="X186" s="67">
        <f t="shared" si="19"/>
        <v>-1130.8645034296346</v>
      </c>
    </row>
    <row r="187" spans="2:24" x14ac:dyDescent="0.25">
      <c r="B187" s="31">
        <f t="shared" si="20"/>
        <v>232</v>
      </c>
      <c r="C187" s="65" t="str">
        <f>IFERROR(VLOOKUP($B187,'Fixed Mortgage Amort. Schedule'!$B$11:$I$371, 6, FALSE), "0.00")</f>
        <v>0.00</v>
      </c>
      <c r="D187" s="43">
        <v>172</v>
      </c>
      <c r="E187" s="65" t="str">
        <f>IFERROR(VLOOKUP($D187,'Refinance Fixed Amort. Schedule'!$B$11:$I$371, 6, FALSE),"0.00")</f>
        <v>0.00</v>
      </c>
      <c r="F187" s="59">
        <f t="shared" si="16"/>
        <v>0</v>
      </c>
      <c r="H187" s="31">
        <f t="shared" si="21"/>
        <v>232</v>
      </c>
      <c r="I187" s="65" t="str">
        <f>IFERROR(VLOOKUP($H187,'Fixed Mortgage Amort. Schedule'!$B$11:$I$371, 6, FALSE),"0.00")</f>
        <v>0.00</v>
      </c>
      <c r="J187" s="43">
        <v>172</v>
      </c>
      <c r="K187" s="65">
        <f>IFERROR(VLOOKUP($J187,'ARM Refinance Amort.'!$B$11:$I$371, 7, FALSE),"")</f>
        <v>1134.1013919225986</v>
      </c>
      <c r="L187" s="59">
        <f t="shared" si="17"/>
        <v>-1134.1013919225986</v>
      </c>
      <c r="N187" s="31">
        <f t="shared" si="22"/>
        <v>232</v>
      </c>
      <c r="O187" s="65">
        <f>IFERROR(VLOOKUP($N187,'ARM Mortgage Amort. Schedule'!$B$10:$I$371, 7, FALSE),"0.00")</f>
        <v>-9.9173576018074525E-13</v>
      </c>
      <c r="P187" s="43">
        <v>172</v>
      </c>
      <c r="Q187" s="65" t="str">
        <f>IFERROR(VLOOKUP($P187,'Refinance Fixed Amort. Schedule'!$B$11:$I$371, 6, FALSE),"")</f>
        <v/>
      </c>
      <c r="R187" s="67" t="str">
        <f t="shared" si="18"/>
        <v/>
      </c>
      <c r="T187" s="31">
        <f t="shared" si="23"/>
        <v>232</v>
      </c>
      <c r="U187" s="65">
        <f>IFERROR(VLOOKUP($T187,'ARM Mortgage Amort. Schedule'!$B$10:$I$371, 7, FALSE),"0.00")</f>
        <v>-9.9173576018074525E-13</v>
      </c>
      <c r="V187" s="77">
        <v>172</v>
      </c>
      <c r="W187" s="65">
        <f>IFERROR(VLOOKUP($V187,'ARM Refinance Amort.'!$B$11:$I$371, 7, FALSE),"")</f>
        <v>1134.1013919225986</v>
      </c>
      <c r="X187" s="67">
        <f t="shared" si="19"/>
        <v>-1134.1013919225995</v>
      </c>
    </row>
    <row r="188" spans="2:24" x14ac:dyDescent="0.25">
      <c r="B188" s="31">
        <f t="shared" si="20"/>
        <v>233</v>
      </c>
      <c r="C188" s="65" t="str">
        <f>IFERROR(VLOOKUP($B188,'Fixed Mortgage Amort. Schedule'!$B$11:$I$371, 6, FALSE), "0.00")</f>
        <v>0.00</v>
      </c>
      <c r="D188" s="43">
        <v>173</v>
      </c>
      <c r="E188" s="65" t="str">
        <f>IFERROR(VLOOKUP($D188,'Refinance Fixed Amort. Schedule'!$B$11:$I$371, 6, FALSE),"0.00")</f>
        <v>0.00</v>
      </c>
      <c r="F188" s="59">
        <f t="shared" si="16"/>
        <v>0</v>
      </c>
      <c r="H188" s="31">
        <f t="shared" si="21"/>
        <v>233</v>
      </c>
      <c r="I188" s="65" t="str">
        <f>IFERROR(VLOOKUP($H188,'Fixed Mortgage Amort. Schedule'!$B$11:$I$371, 6, FALSE),"0.00")</f>
        <v>0.00</v>
      </c>
      <c r="J188" s="43">
        <v>173</v>
      </c>
      <c r="K188" s="65">
        <f>IFERROR(VLOOKUP($J188,'ARM Refinance Amort.'!$B$11:$I$371, 7, FALSE),"")</f>
        <v>1137.3679518934155</v>
      </c>
      <c r="L188" s="59">
        <f t="shared" si="17"/>
        <v>-1137.3679518934155</v>
      </c>
      <c r="N188" s="31">
        <f t="shared" si="22"/>
        <v>233</v>
      </c>
      <c r="O188" s="65">
        <f>IFERROR(VLOOKUP($N188,'ARM Mortgage Amort. Schedule'!$B$10:$I$371, 7, FALSE),"0.00")</f>
        <v>-9.9173576018074525E-13</v>
      </c>
      <c r="P188" s="43">
        <v>173</v>
      </c>
      <c r="Q188" s="65" t="str">
        <f>IFERROR(VLOOKUP($P188,'Refinance Fixed Amort. Schedule'!$B$11:$I$371, 6, FALSE),"")</f>
        <v/>
      </c>
      <c r="R188" s="67" t="str">
        <f t="shared" si="18"/>
        <v/>
      </c>
      <c r="T188" s="31">
        <f t="shared" si="23"/>
        <v>233</v>
      </c>
      <c r="U188" s="65">
        <f>IFERROR(VLOOKUP($T188,'ARM Mortgage Amort. Schedule'!$B$10:$I$371, 7, FALSE),"0.00")</f>
        <v>-9.9173576018074525E-13</v>
      </c>
      <c r="V188" s="77">
        <v>173</v>
      </c>
      <c r="W188" s="65">
        <f>IFERROR(VLOOKUP($V188,'ARM Refinance Amort.'!$B$11:$I$371, 7, FALSE),"")</f>
        <v>1137.3679518934155</v>
      </c>
      <c r="X188" s="67">
        <f t="shared" si="19"/>
        <v>-1137.3679518934164</v>
      </c>
    </row>
    <row r="189" spans="2:24" x14ac:dyDescent="0.25">
      <c r="B189" s="31">
        <f t="shared" si="20"/>
        <v>234</v>
      </c>
      <c r="C189" s="65" t="str">
        <f>IFERROR(VLOOKUP($B189,'Fixed Mortgage Amort. Schedule'!$B$11:$I$371, 6, FALSE), "0.00")</f>
        <v>0.00</v>
      </c>
      <c r="D189" s="43">
        <v>174</v>
      </c>
      <c r="E189" s="65" t="str">
        <f>IFERROR(VLOOKUP($D189,'Refinance Fixed Amort. Schedule'!$B$11:$I$371, 6, FALSE),"0.00")</f>
        <v>0.00</v>
      </c>
      <c r="F189" s="59">
        <f t="shared" si="16"/>
        <v>0</v>
      </c>
      <c r="H189" s="31">
        <f t="shared" si="21"/>
        <v>234</v>
      </c>
      <c r="I189" s="65" t="str">
        <f>IFERROR(VLOOKUP($H189,'Fixed Mortgage Amort. Schedule'!$B$11:$I$371, 6, FALSE),"0.00")</f>
        <v>0.00</v>
      </c>
      <c r="J189" s="43">
        <v>174</v>
      </c>
      <c r="K189" s="65">
        <f>IFERROR(VLOOKUP($J189,'ARM Refinance Amort.'!$B$11:$I$371, 7, FALSE),"")</f>
        <v>1140.6644553306319</v>
      </c>
      <c r="L189" s="59">
        <f t="shared" si="17"/>
        <v>-1140.6644553306319</v>
      </c>
      <c r="N189" s="31">
        <f t="shared" si="22"/>
        <v>234</v>
      </c>
      <c r="O189" s="65">
        <f>IFERROR(VLOOKUP($N189,'ARM Mortgage Amort. Schedule'!$B$10:$I$371, 7, FALSE),"0.00")</f>
        <v>-9.9173576018074525E-13</v>
      </c>
      <c r="P189" s="43">
        <v>174</v>
      </c>
      <c r="Q189" s="65" t="str">
        <f>IFERROR(VLOOKUP($P189,'Refinance Fixed Amort. Schedule'!$B$11:$I$371, 6, FALSE),"")</f>
        <v/>
      </c>
      <c r="R189" s="67" t="str">
        <f t="shared" si="18"/>
        <v/>
      </c>
      <c r="T189" s="31">
        <f t="shared" si="23"/>
        <v>234</v>
      </c>
      <c r="U189" s="65">
        <f>IFERROR(VLOOKUP($T189,'ARM Mortgage Amort. Schedule'!$B$10:$I$371, 7, FALSE),"0.00")</f>
        <v>-9.9173576018074525E-13</v>
      </c>
      <c r="V189" s="77">
        <v>174</v>
      </c>
      <c r="W189" s="65">
        <f>IFERROR(VLOOKUP($V189,'ARM Refinance Amort.'!$B$11:$I$371, 7, FALSE),"")</f>
        <v>1140.6644553306319</v>
      </c>
      <c r="X189" s="67">
        <f t="shared" si="19"/>
        <v>-1140.6644553306328</v>
      </c>
    </row>
    <row r="190" spans="2:24" x14ac:dyDescent="0.25">
      <c r="B190" s="31">
        <f t="shared" si="20"/>
        <v>235</v>
      </c>
      <c r="C190" s="65" t="str">
        <f>IFERROR(VLOOKUP($B190,'Fixed Mortgage Amort. Schedule'!$B$11:$I$371, 6, FALSE), "0.00")</f>
        <v>0.00</v>
      </c>
      <c r="D190" s="43">
        <v>175</v>
      </c>
      <c r="E190" s="65" t="str">
        <f>IFERROR(VLOOKUP($D190,'Refinance Fixed Amort. Schedule'!$B$11:$I$371, 6, FALSE),"0.00")</f>
        <v>0.00</v>
      </c>
      <c r="F190" s="59">
        <f t="shared" si="16"/>
        <v>0</v>
      </c>
      <c r="H190" s="31">
        <f t="shared" si="21"/>
        <v>235</v>
      </c>
      <c r="I190" s="65" t="str">
        <f>IFERROR(VLOOKUP($H190,'Fixed Mortgage Amort. Schedule'!$B$11:$I$371, 6, FALSE),"0.00")</f>
        <v>0.00</v>
      </c>
      <c r="J190" s="43">
        <v>175</v>
      </c>
      <c r="K190" s="65">
        <f>IFERROR(VLOOKUP($J190,'ARM Refinance Amort.'!$B$11:$I$371, 7, FALSE),"")</f>
        <v>1143.9911767160224</v>
      </c>
      <c r="L190" s="59">
        <f t="shared" si="17"/>
        <v>-1143.9911767160224</v>
      </c>
      <c r="N190" s="31">
        <f t="shared" si="22"/>
        <v>235</v>
      </c>
      <c r="O190" s="65">
        <f>IFERROR(VLOOKUP($N190,'ARM Mortgage Amort. Schedule'!$B$10:$I$371, 7, FALSE),"0.00")</f>
        <v>-9.9173576018074525E-13</v>
      </c>
      <c r="P190" s="43">
        <v>175</v>
      </c>
      <c r="Q190" s="65" t="str">
        <f>IFERROR(VLOOKUP($P190,'Refinance Fixed Amort. Schedule'!$B$11:$I$371, 6, FALSE),"")</f>
        <v/>
      </c>
      <c r="R190" s="67" t="str">
        <f t="shared" si="18"/>
        <v/>
      </c>
      <c r="T190" s="31">
        <f t="shared" si="23"/>
        <v>235</v>
      </c>
      <c r="U190" s="65">
        <f>IFERROR(VLOOKUP($T190,'ARM Mortgage Amort. Schedule'!$B$10:$I$371, 7, FALSE),"0.00")</f>
        <v>-9.9173576018074525E-13</v>
      </c>
      <c r="V190" s="77">
        <v>175</v>
      </c>
      <c r="W190" s="65">
        <f>IFERROR(VLOOKUP($V190,'ARM Refinance Amort.'!$B$11:$I$371, 7, FALSE),"")</f>
        <v>1143.9911767160224</v>
      </c>
      <c r="X190" s="67">
        <f t="shared" si="19"/>
        <v>-1143.9911767160233</v>
      </c>
    </row>
    <row r="191" spans="2:24" x14ac:dyDescent="0.25">
      <c r="B191" s="31">
        <f t="shared" si="20"/>
        <v>236</v>
      </c>
      <c r="C191" s="65" t="str">
        <f>IFERROR(VLOOKUP($B191,'Fixed Mortgage Amort. Schedule'!$B$11:$I$371, 6, FALSE), "0.00")</f>
        <v>0.00</v>
      </c>
      <c r="D191" s="43">
        <v>176</v>
      </c>
      <c r="E191" s="65" t="str">
        <f>IFERROR(VLOOKUP($D191,'Refinance Fixed Amort. Schedule'!$B$11:$I$371, 6, FALSE),"0.00")</f>
        <v>0.00</v>
      </c>
      <c r="F191" s="59">
        <f t="shared" si="16"/>
        <v>0</v>
      </c>
      <c r="H191" s="31">
        <f t="shared" si="21"/>
        <v>236</v>
      </c>
      <c r="I191" s="65" t="str">
        <f>IFERROR(VLOOKUP($H191,'Fixed Mortgage Amort. Schedule'!$B$11:$I$371, 6, FALSE),"0.00")</f>
        <v>0.00</v>
      </c>
      <c r="J191" s="43">
        <v>176</v>
      </c>
      <c r="K191" s="65">
        <f>IFERROR(VLOOKUP($J191,'ARM Refinance Amort.'!$B$11:$I$371, 7, FALSE),"")</f>
        <v>1147.3483930474458</v>
      </c>
      <c r="L191" s="59">
        <f t="shared" si="17"/>
        <v>-1147.3483930474458</v>
      </c>
      <c r="N191" s="31">
        <f t="shared" si="22"/>
        <v>236</v>
      </c>
      <c r="O191" s="65">
        <f>IFERROR(VLOOKUP($N191,'ARM Mortgage Amort. Schedule'!$B$10:$I$371, 7, FALSE),"0.00")</f>
        <v>-9.9173576018074525E-13</v>
      </c>
      <c r="P191" s="43">
        <v>176</v>
      </c>
      <c r="Q191" s="65" t="str">
        <f>IFERROR(VLOOKUP($P191,'Refinance Fixed Amort. Schedule'!$B$11:$I$371, 6, FALSE),"")</f>
        <v/>
      </c>
      <c r="R191" s="67" t="str">
        <f t="shared" si="18"/>
        <v/>
      </c>
      <c r="T191" s="31">
        <f t="shared" si="23"/>
        <v>236</v>
      </c>
      <c r="U191" s="65">
        <f>IFERROR(VLOOKUP($T191,'ARM Mortgage Amort. Schedule'!$B$10:$I$371, 7, FALSE),"0.00")</f>
        <v>-9.9173576018074525E-13</v>
      </c>
      <c r="V191" s="77">
        <v>176</v>
      </c>
      <c r="W191" s="65">
        <f>IFERROR(VLOOKUP($V191,'ARM Refinance Amort.'!$B$11:$I$371, 7, FALSE),"")</f>
        <v>1147.3483930474458</v>
      </c>
      <c r="X191" s="67">
        <f t="shared" si="19"/>
        <v>-1147.3483930474467</v>
      </c>
    </row>
    <row r="192" spans="2:24" x14ac:dyDescent="0.25">
      <c r="B192" s="31">
        <f t="shared" si="20"/>
        <v>237</v>
      </c>
      <c r="C192" s="65" t="str">
        <f>IFERROR(VLOOKUP($B192,'Fixed Mortgage Amort. Schedule'!$B$11:$I$371, 6, FALSE), "0.00")</f>
        <v>0.00</v>
      </c>
      <c r="D192" s="43">
        <v>177</v>
      </c>
      <c r="E192" s="65" t="str">
        <f>IFERROR(VLOOKUP($D192,'Refinance Fixed Amort. Schedule'!$B$11:$I$371, 6, FALSE),"0.00")</f>
        <v>0.00</v>
      </c>
      <c r="F192" s="59">
        <f t="shared" si="16"/>
        <v>0</v>
      </c>
      <c r="H192" s="31">
        <f t="shared" si="21"/>
        <v>237</v>
      </c>
      <c r="I192" s="65" t="str">
        <f>IFERROR(VLOOKUP($H192,'Fixed Mortgage Amort. Schedule'!$B$11:$I$371, 6, FALSE),"0.00")</f>
        <v>0.00</v>
      </c>
      <c r="J192" s="43">
        <v>177</v>
      </c>
      <c r="K192" s="65">
        <f>IFERROR(VLOOKUP($J192,'ARM Refinance Amort.'!$B$11:$I$371, 7, FALSE),"")</f>
        <v>1150.7363838619074</v>
      </c>
      <c r="L192" s="59">
        <f t="shared" si="17"/>
        <v>-1150.7363838619074</v>
      </c>
      <c r="N192" s="31">
        <f t="shared" si="22"/>
        <v>237</v>
      </c>
      <c r="O192" s="65">
        <f>IFERROR(VLOOKUP($N192,'ARM Mortgage Amort. Schedule'!$B$10:$I$371, 7, FALSE),"0.00")</f>
        <v>-9.9173576018074525E-13</v>
      </c>
      <c r="P192" s="43">
        <v>177</v>
      </c>
      <c r="Q192" s="65" t="str">
        <f>IFERROR(VLOOKUP($P192,'Refinance Fixed Amort. Schedule'!$B$11:$I$371, 6, FALSE),"")</f>
        <v/>
      </c>
      <c r="R192" s="67" t="str">
        <f t="shared" si="18"/>
        <v/>
      </c>
      <c r="T192" s="31">
        <f t="shared" si="23"/>
        <v>237</v>
      </c>
      <c r="U192" s="65">
        <f>IFERROR(VLOOKUP($T192,'ARM Mortgage Amort. Schedule'!$B$10:$I$371, 7, FALSE),"0.00")</f>
        <v>-9.9173576018074525E-13</v>
      </c>
      <c r="V192" s="77">
        <v>177</v>
      </c>
      <c r="W192" s="65">
        <f>IFERROR(VLOOKUP($V192,'ARM Refinance Amort.'!$B$11:$I$371, 7, FALSE),"")</f>
        <v>1150.7363838619074</v>
      </c>
      <c r="X192" s="67">
        <f t="shared" si="19"/>
        <v>-1150.7363838619083</v>
      </c>
    </row>
    <row r="193" spans="2:24" x14ac:dyDescent="0.25">
      <c r="B193" s="31">
        <f t="shared" si="20"/>
        <v>238</v>
      </c>
      <c r="C193" s="65" t="str">
        <f>IFERROR(VLOOKUP($B193,'Fixed Mortgage Amort. Schedule'!$B$11:$I$371, 6, FALSE), "0.00")</f>
        <v>0.00</v>
      </c>
      <c r="D193" s="43">
        <v>178</v>
      </c>
      <c r="E193" s="65" t="str">
        <f>IFERROR(VLOOKUP($D193,'Refinance Fixed Amort. Schedule'!$B$11:$I$371, 6, FALSE),"0.00")</f>
        <v>0.00</v>
      </c>
      <c r="F193" s="59">
        <f t="shared" si="16"/>
        <v>0</v>
      </c>
      <c r="H193" s="31">
        <f t="shared" si="21"/>
        <v>238</v>
      </c>
      <c r="I193" s="65" t="str">
        <f>IFERROR(VLOOKUP($H193,'Fixed Mortgage Amort. Schedule'!$B$11:$I$371, 6, FALSE),"0.00")</f>
        <v>0.00</v>
      </c>
      <c r="J193" s="43">
        <v>178</v>
      </c>
      <c r="K193" s="65">
        <f>IFERROR(VLOOKUP($J193,'ARM Refinance Amort.'!$B$11:$I$371, 7, FALSE),"")</f>
        <v>1154.1554312588346</v>
      </c>
      <c r="L193" s="59">
        <f t="shared" si="17"/>
        <v>-1154.1554312588346</v>
      </c>
      <c r="N193" s="31">
        <f t="shared" si="22"/>
        <v>238</v>
      </c>
      <c r="O193" s="65">
        <f>IFERROR(VLOOKUP($N193,'ARM Mortgage Amort. Schedule'!$B$10:$I$371, 7, FALSE),"0.00")</f>
        <v>-9.9173576018074525E-13</v>
      </c>
      <c r="P193" s="43">
        <v>178</v>
      </c>
      <c r="Q193" s="65" t="str">
        <f>IFERROR(VLOOKUP($P193,'Refinance Fixed Amort. Schedule'!$B$11:$I$371, 6, FALSE),"")</f>
        <v/>
      </c>
      <c r="R193" s="67" t="str">
        <f t="shared" si="18"/>
        <v/>
      </c>
      <c r="T193" s="31">
        <f t="shared" si="23"/>
        <v>238</v>
      </c>
      <c r="U193" s="65">
        <f>IFERROR(VLOOKUP($T193,'ARM Mortgage Amort. Schedule'!$B$10:$I$371, 7, FALSE),"0.00")</f>
        <v>-9.9173576018074525E-13</v>
      </c>
      <c r="V193" s="77">
        <v>178</v>
      </c>
      <c r="W193" s="65">
        <f>IFERROR(VLOOKUP($V193,'ARM Refinance Amort.'!$B$11:$I$371, 7, FALSE),"")</f>
        <v>1154.1554312588346</v>
      </c>
      <c r="X193" s="67">
        <f t="shared" si="19"/>
        <v>-1154.1554312588355</v>
      </c>
    </row>
    <row r="194" spans="2:24" x14ac:dyDescent="0.25">
      <c r="B194" s="31">
        <f t="shared" si="20"/>
        <v>239</v>
      </c>
      <c r="C194" s="65" t="str">
        <f>IFERROR(VLOOKUP($B194,'Fixed Mortgage Amort. Schedule'!$B$11:$I$371, 6, FALSE), "0.00")</f>
        <v>0.00</v>
      </c>
      <c r="D194" s="43">
        <v>179</v>
      </c>
      <c r="E194" s="65" t="str">
        <f>IFERROR(VLOOKUP($D194,'Refinance Fixed Amort. Schedule'!$B$11:$I$371, 6, FALSE),"0.00")</f>
        <v>0.00</v>
      </c>
      <c r="F194" s="59">
        <f t="shared" si="16"/>
        <v>0</v>
      </c>
      <c r="H194" s="31">
        <f t="shared" si="21"/>
        <v>239</v>
      </c>
      <c r="I194" s="65" t="str">
        <f>IFERROR(VLOOKUP($H194,'Fixed Mortgage Amort. Schedule'!$B$11:$I$371, 6, FALSE),"0.00")</f>
        <v>0.00</v>
      </c>
      <c r="J194" s="43">
        <v>179</v>
      </c>
      <c r="K194" s="65">
        <f>IFERROR(VLOOKUP($J194,'ARM Refinance Amort.'!$B$11:$I$371, 7, FALSE),"")</f>
        <v>1157.6058199235674</v>
      </c>
      <c r="L194" s="59">
        <f t="shared" si="17"/>
        <v>-1157.6058199235674</v>
      </c>
      <c r="N194" s="31">
        <f t="shared" si="22"/>
        <v>239</v>
      </c>
      <c r="O194" s="65">
        <f>IFERROR(VLOOKUP($N194,'ARM Mortgage Amort. Schedule'!$B$10:$I$371, 7, FALSE),"0.00")</f>
        <v>-9.9173576018074525E-13</v>
      </c>
      <c r="P194" s="43">
        <v>179</v>
      </c>
      <c r="Q194" s="65" t="str">
        <f>IFERROR(VLOOKUP($P194,'Refinance Fixed Amort. Schedule'!$B$11:$I$371, 6, FALSE),"")</f>
        <v/>
      </c>
      <c r="R194" s="67" t="str">
        <f t="shared" si="18"/>
        <v/>
      </c>
      <c r="T194" s="31">
        <f t="shared" si="23"/>
        <v>239</v>
      </c>
      <c r="U194" s="65">
        <f>IFERROR(VLOOKUP($T194,'ARM Mortgage Amort. Schedule'!$B$10:$I$371, 7, FALSE),"0.00")</f>
        <v>-9.9173576018074525E-13</v>
      </c>
      <c r="V194" s="77">
        <v>179</v>
      </c>
      <c r="W194" s="65">
        <f>IFERROR(VLOOKUP($V194,'ARM Refinance Amort.'!$B$11:$I$371, 7, FALSE),"")</f>
        <v>1157.6058199235674</v>
      </c>
      <c r="X194" s="67">
        <f t="shared" si="19"/>
        <v>-1157.6058199235683</v>
      </c>
    </row>
    <row r="195" spans="2:24" x14ac:dyDescent="0.25">
      <c r="B195" s="31">
        <f t="shared" si="20"/>
        <v>240</v>
      </c>
      <c r="C195" s="65" t="str">
        <f>IFERROR(VLOOKUP($B195,'Fixed Mortgage Amort. Schedule'!$B$11:$I$371, 6, FALSE), "0.00")</f>
        <v>0.00</v>
      </c>
      <c r="D195" s="43">
        <v>180</v>
      </c>
      <c r="E195" s="65" t="str">
        <f>IFERROR(VLOOKUP($D195,'Refinance Fixed Amort. Schedule'!$B$11:$I$371, 6, FALSE),"0.00")</f>
        <v>0.00</v>
      </c>
      <c r="F195" s="59">
        <f t="shared" si="16"/>
        <v>0</v>
      </c>
      <c r="H195" s="31">
        <f t="shared" si="21"/>
        <v>240</v>
      </c>
      <c r="I195" s="65" t="str">
        <f>IFERROR(VLOOKUP($H195,'Fixed Mortgage Amort. Schedule'!$B$11:$I$371, 6, FALSE),"0.00")</f>
        <v>0.00</v>
      </c>
      <c r="J195" s="43">
        <v>180</v>
      </c>
      <c r="K195" s="65">
        <f>IFERROR(VLOOKUP($J195,'ARM Refinance Amort.'!$B$11:$I$371, 7, FALSE),"")</f>
        <v>1161.0878371510601</v>
      </c>
      <c r="L195" s="59">
        <f t="shared" si="17"/>
        <v>-1161.0878371510601</v>
      </c>
      <c r="N195" s="31">
        <f t="shared" si="22"/>
        <v>240</v>
      </c>
      <c r="O195" s="65">
        <f>IFERROR(VLOOKUP($N195,'ARM Mortgage Amort. Schedule'!$B$10:$I$371, 7, FALSE),"0.00")</f>
        <v>-9.9173576018074525E-13</v>
      </c>
      <c r="P195" s="43">
        <v>180</v>
      </c>
      <c r="Q195" s="65" t="str">
        <f>IFERROR(VLOOKUP($P195,'Refinance Fixed Amort. Schedule'!$B$11:$I$371, 6, FALSE),"")</f>
        <v/>
      </c>
      <c r="R195" s="67" t="str">
        <f t="shared" si="18"/>
        <v/>
      </c>
      <c r="T195" s="31">
        <f t="shared" si="23"/>
        <v>240</v>
      </c>
      <c r="U195" s="65">
        <f>IFERROR(VLOOKUP($T195,'ARM Mortgage Amort. Schedule'!$B$10:$I$371, 7, FALSE),"0.00")</f>
        <v>-9.9173576018074525E-13</v>
      </c>
      <c r="V195" s="77">
        <v>180</v>
      </c>
      <c r="W195" s="65">
        <f>IFERROR(VLOOKUP($V195,'ARM Refinance Amort.'!$B$11:$I$371, 7, FALSE),"")</f>
        <v>1161.0878371510601</v>
      </c>
      <c r="X195" s="67">
        <f t="shared" si="19"/>
        <v>-1161.087837151061</v>
      </c>
    </row>
    <row r="196" spans="2:24" x14ac:dyDescent="0.25">
      <c r="B196" s="31">
        <f t="shared" si="20"/>
        <v>241</v>
      </c>
      <c r="C196" s="65" t="str">
        <f>IFERROR(VLOOKUP($B196,'Fixed Mortgage Amort. Schedule'!$B$11:$I$371, 6, FALSE), "0.00")</f>
        <v>0.00</v>
      </c>
      <c r="D196" s="43">
        <v>181</v>
      </c>
      <c r="E196" s="65" t="str">
        <f>IFERROR(VLOOKUP($D196,'Refinance Fixed Amort. Schedule'!$B$11:$I$371, 6, FALSE),"0.00")</f>
        <v>0.00</v>
      </c>
      <c r="F196" s="59">
        <f t="shared" si="16"/>
        <v>0</v>
      </c>
      <c r="H196" s="31">
        <f t="shared" si="21"/>
        <v>241</v>
      </c>
      <c r="I196" s="65" t="str">
        <f>IFERROR(VLOOKUP($H196,'Fixed Mortgage Amort. Schedule'!$B$11:$I$371, 6, FALSE),"0.00")</f>
        <v>0.00</v>
      </c>
      <c r="J196" s="43">
        <v>181</v>
      </c>
      <c r="K196" s="65">
        <f>IFERROR(VLOOKUP($J196,'ARM Refinance Amort.'!$B$11:$I$371, 7, FALSE),"")</f>
        <v>0</v>
      </c>
      <c r="L196" s="59">
        <f t="shared" si="17"/>
        <v>0</v>
      </c>
      <c r="N196" s="31">
        <f t="shared" si="22"/>
        <v>241</v>
      </c>
      <c r="O196" s="65">
        <f>IFERROR(VLOOKUP($N196,'ARM Mortgage Amort. Schedule'!$B$10:$I$371, 7, FALSE),"0.00")</f>
        <v>-9.9173576018074525E-13</v>
      </c>
      <c r="P196" s="43">
        <v>181</v>
      </c>
      <c r="Q196" s="65" t="str">
        <f>IFERROR(VLOOKUP($P196,'Refinance Fixed Amort. Schedule'!$B$11:$I$371, 6, FALSE),"")</f>
        <v/>
      </c>
      <c r="R196" s="67" t="str">
        <f t="shared" si="18"/>
        <v/>
      </c>
      <c r="T196" s="31">
        <f t="shared" si="23"/>
        <v>241</v>
      </c>
      <c r="U196" s="65">
        <f>IFERROR(VLOOKUP($T196,'ARM Mortgage Amort. Schedule'!$B$10:$I$371, 7, FALSE),"0.00")</f>
        <v>-9.9173576018074525E-13</v>
      </c>
      <c r="V196" s="77">
        <v>181</v>
      </c>
      <c r="W196" s="65">
        <f>IFERROR(VLOOKUP($V196,'ARM Refinance Amort.'!$B$11:$I$371, 7, FALSE),"")</f>
        <v>0</v>
      </c>
      <c r="X196" s="67">
        <f t="shared" si="19"/>
        <v>-9.9173576018074525E-13</v>
      </c>
    </row>
    <row r="197" spans="2:24" x14ac:dyDescent="0.25">
      <c r="B197" s="31">
        <f t="shared" si="20"/>
        <v>242</v>
      </c>
      <c r="C197" s="65" t="str">
        <f>IFERROR(VLOOKUP($B197,'Fixed Mortgage Amort. Schedule'!$B$11:$I$371, 6, FALSE), "0.00")</f>
        <v>0.00</v>
      </c>
      <c r="D197" s="43">
        <v>182</v>
      </c>
      <c r="E197" s="65" t="str">
        <f>IFERROR(VLOOKUP($D197,'Refinance Fixed Amort. Schedule'!$B$11:$I$371, 6, FALSE),"0.00")</f>
        <v>0.00</v>
      </c>
      <c r="F197" s="59">
        <f t="shared" si="16"/>
        <v>0</v>
      </c>
      <c r="H197" s="31">
        <f t="shared" si="21"/>
        <v>242</v>
      </c>
      <c r="I197" s="65" t="str">
        <f>IFERROR(VLOOKUP($H197,'Fixed Mortgage Amort. Schedule'!$B$11:$I$371, 6, FALSE),"0.00")</f>
        <v>0.00</v>
      </c>
      <c r="J197" s="43">
        <v>182</v>
      </c>
      <c r="K197" s="65">
        <f>IFERROR(VLOOKUP($J197,'ARM Refinance Amort.'!$B$11:$I$371, 7, FALSE),"")</f>
        <v>0</v>
      </c>
      <c r="L197" s="59">
        <f t="shared" si="17"/>
        <v>0</v>
      </c>
      <c r="N197" s="31">
        <f t="shared" si="22"/>
        <v>242</v>
      </c>
      <c r="O197" s="65">
        <f>IFERROR(VLOOKUP($N197,'ARM Mortgage Amort. Schedule'!$B$10:$I$371, 7, FALSE),"0.00")</f>
        <v>-9.9173576018074525E-13</v>
      </c>
      <c r="P197" s="43">
        <v>182</v>
      </c>
      <c r="Q197" s="65" t="str">
        <f>IFERROR(VLOOKUP($P197,'Refinance Fixed Amort. Schedule'!$B$11:$I$371, 6, FALSE),"")</f>
        <v/>
      </c>
      <c r="R197" s="67" t="str">
        <f t="shared" si="18"/>
        <v/>
      </c>
      <c r="T197" s="31">
        <f t="shared" si="23"/>
        <v>242</v>
      </c>
      <c r="U197" s="65">
        <f>IFERROR(VLOOKUP($T197,'ARM Mortgage Amort. Schedule'!$B$10:$I$371, 7, FALSE),"0.00")</f>
        <v>-9.9173576018074525E-13</v>
      </c>
      <c r="V197" s="77">
        <v>182</v>
      </c>
      <c r="W197" s="65">
        <f>IFERROR(VLOOKUP($V197,'ARM Refinance Amort.'!$B$11:$I$371, 7, FALSE),"")</f>
        <v>0</v>
      </c>
      <c r="X197" s="67">
        <f t="shared" si="19"/>
        <v>-9.9173576018074525E-13</v>
      </c>
    </row>
    <row r="198" spans="2:24" x14ac:dyDescent="0.25">
      <c r="B198" s="31">
        <f t="shared" si="20"/>
        <v>243</v>
      </c>
      <c r="C198" s="65" t="str">
        <f>IFERROR(VLOOKUP($B198,'Fixed Mortgage Amort. Schedule'!$B$11:$I$371, 6, FALSE), "0.00")</f>
        <v>0.00</v>
      </c>
      <c r="D198" s="43">
        <v>183</v>
      </c>
      <c r="E198" s="65" t="str">
        <f>IFERROR(VLOOKUP($D198,'Refinance Fixed Amort. Schedule'!$B$11:$I$371, 6, FALSE),"0.00")</f>
        <v>0.00</v>
      </c>
      <c r="F198" s="59">
        <f t="shared" si="16"/>
        <v>0</v>
      </c>
      <c r="H198" s="31">
        <f t="shared" si="21"/>
        <v>243</v>
      </c>
      <c r="I198" s="65" t="str">
        <f>IFERROR(VLOOKUP($H198,'Fixed Mortgage Amort. Schedule'!$B$11:$I$371, 6, FALSE),"0.00")</f>
        <v>0.00</v>
      </c>
      <c r="J198" s="43">
        <v>183</v>
      </c>
      <c r="K198" s="65">
        <f>IFERROR(VLOOKUP($J198,'ARM Refinance Amort.'!$B$11:$I$371, 7, FALSE),"")</f>
        <v>0</v>
      </c>
      <c r="L198" s="59">
        <f t="shared" si="17"/>
        <v>0</v>
      </c>
      <c r="N198" s="31">
        <f t="shared" si="22"/>
        <v>243</v>
      </c>
      <c r="O198" s="65">
        <f>IFERROR(VLOOKUP($N198,'ARM Mortgage Amort. Schedule'!$B$10:$I$371, 7, FALSE),"0.00")</f>
        <v>-9.9173576018074525E-13</v>
      </c>
      <c r="P198" s="43">
        <v>183</v>
      </c>
      <c r="Q198" s="65" t="str">
        <f>IFERROR(VLOOKUP($P198,'Refinance Fixed Amort. Schedule'!$B$11:$I$371, 6, FALSE),"")</f>
        <v/>
      </c>
      <c r="R198" s="67" t="str">
        <f t="shared" si="18"/>
        <v/>
      </c>
      <c r="T198" s="31">
        <f t="shared" si="23"/>
        <v>243</v>
      </c>
      <c r="U198" s="65">
        <f>IFERROR(VLOOKUP($T198,'ARM Mortgage Amort. Schedule'!$B$10:$I$371, 7, FALSE),"0.00")</f>
        <v>-9.9173576018074525E-13</v>
      </c>
      <c r="V198" s="77">
        <v>183</v>
      </c>
      <c r="W198" s="65">
        <f>IFERROR(VLOOKUP($V198,'ARM Refinance Amort.'!$B$11:$I$371, 7, FALSE),"")</f>
        <v>0</v>
      </c>
      <c r="X198" s="67">
        <f t="shared" si="19"/>
        <v>-9.9173576018074525E-13</v>
      </c>
    </row>
    <row r="199" spans="2:24" x14ac:dyDescent="0.25">
      <c r="B199" s="31">
        <f t="shared" si="20"/>
        <v>244</v>
      </c>
      <c r="C199" s="65" t="str">
        <f>IFERROR(VLOOKUP($B199,'Fixed Mortgage Amort. Schedule'!$B$11:$I$371, 6, FALSE), "0.00")</f>
        <v>0.00</v>
      </c>
      <c r="D199" s="43">
        <v>184</v>
      </c>
      <c r="E199" s="65" t="str">
        <f>IFERROR(VLOOKUP($D199,'Refinance Fixed Amort. Schedule'!$B$11:$I$371, 6, FALSE),"0.00")</f>
        <v>0.00</v>
      </c>
      <c r="F199" s="59">
        <f t="shared" si="16"/>
        <v>0</v>
      </c>
      <c r="H199" s="31">
        <f t="shared" si="21"/>
        <v>244</v>
      </c>
      <c r="I199" s="65" t="str">
        <f>IFERROR(VLOOKUP($H199,'Fixed Mortgage Amort. Schedule'!$B$11:$I$371, 6, FALSE),"0.00")</f>
        <v>0.00</v>
      </c>
      <c r="J199" s="43">
        <v>184</v>
      </c>
      <c r="K199" s="65">
        <f>IFERROR(VLOOKUP($J199,'ARM Refinance Amort.'!$B$11:$I$371, 7, FALSE),"")</f>
        <v>0</v>
      </c>
      <c r="L199" s="59">
        <f t="shared" si="17"/>
        <v>0</v>
      </c>
      <c r="N199" s="31">
        <f t="shared" si="22"/>
        <v>244</v>
      </c>
      <c r="O199" s="65">
        <f>IFERROR(VLOOKUP($N199,'ARM Mortgage Amort. Schedule'!$B$10:$I$371, 7, FALSE),"0.00")</f>
        <v>-9.9173576018074525E-13</v>
      </c>
      <c r="P199" s="43">
        <v>184</v>
      </c>
      <c r="Q199" s="65" t="str">
        <f>IFERROR(VLOOKUP($P199,'Refinance Fixed Amort. Schedule'!$B$11:$I$371, 6, FALSE),"")</f>
        <v/>
      </c>
      <c r="R199" s="67" t="str">
        <f t="shared" si="18"/>
        <v/>
      </c>
      <c r="T199" s="31">
        <f t="shared" si="23"/>
        <v>244</v>
      </c>
      <c r="U199" s="65">
        <f>IFERROR(VLOOKUP($T199,'ARM Mortgage Amort. Schedule'!$B$10:$I$371, 7, FALSE),"0.00")</f>
        <v>-9.9173576018074525E-13</v>
      </c>
      <c r="V199" s="77">
        <v>184</v>
      </c>
      <c r="W199" s="65">
        <f>IFERROR(VLOOKUP($V199,'ARM Refinance Amort.'!$B$11:$I$371, 7, FALSE),"")</f>
        <v>0</v>
      </c>
      <c r="X199" s="67">
        <f t="shared" si="19"/>
        <v>-9.9173576018074525E-13</v>
      </c>
    </row>
    <row r="200" spans="2:24" x14ac:dyDescent="0.25">
      <c r="B200" s="31">
        <f t="shared" si="20"/>
        <v>245</v>
      </c>
      <c r="C200" s="65" t="str">
        <f>IFERROR(VLOOKUP($B200,'Fixed Mortgage Amort. Schedule'!$B$11:$I$371, 6, FALSE), "0.00")</f>
        <v>0.00</v>
      </c>
      <c r="D200" s="43">
        <v>185</v>
      </c>
      <c r="E200" s="65" t="str">
        <f>IFERROR(VLOOKUP($D200,'Refinance Fixed Amort. Schedule'!$B$11:$I$371, 6, FALSE),"0.00")</f>
        <v>0.00</v>
      </c>
      <c r="F200" s="59">
        <f t="shared" si="16"/>
        <v>0</v>
      </c>
      <c r="H200" s="31">
        <f t="shared" si="21"/>
        <v>245</v>
      </c>
      <c r="I200" s="65" t="str">
        <f>IFERROR(VLOOKUP($H200,'Fixed Mortgage Amort. Schedule'!$B$11:$I$371, 6, FALSE),"0.00")</f>
        <v>0.00</v>
      </c>
      <c r="J200" s="43">
        <v>185</v>
      </c>
      <c r="K200" s="65">
        <f>IFERROR(VLOOKUP($J200,'ARM Refinance Amort.'!$B$11:$I$371, 7, FALSE),"")</f>
        <v>0</v>
      </c>
      <c r="L200" s="59">
        <f t="shared" si="17"/>
        <v>0</v>
      </c>
      <c r="N200" s="31">
        <f t="shared" si="22"/>
        <v>245</v>
      </c>
      <c r="O200" s="65">
        <f>IFERROR(VLOOKUP($N200,'ARM Mortgage Amort. Schedule'!$B$10:$I$371, 7, FALSE),"0.00")</f>
        <v>-9.9173576018074525E-13</v>
      </c>
      <c r="P200" s="43">
        <v>185</v>
      </c>
      <c r="Q200" s="65" t="str">
        <f>IFERROR(VLOOKUP($P200,'Refinance Fixed Amort. Schedule'!$B$11:$I$371, 6, FALSE),"")</f>
        <v/>
      </c>
      <c r="R200" s="67" t="str">
        <f t="shared" si="18"/>
        <v/>
      </c>
      <c r="T200" s="31">
        <f t="shared" si="23"/>
        <v>245</v>
      </c>
      <c r="U200" s="65">
        <f>IFERROR(VLOOKUP($T200,'ARM Mortgage Amort. Schedule'!$B$10:$I$371, 7, FALSE),"0.00")</f>
        <v>-9.9173576018074525E-13</v>
      </c>
      <c r="V200" s="77">
        <v>185</v>
      </c>
      <c r="W200" s="65">
        <f>IFERROR(VLOOKUP($V200,'ARM Refinance Amort.'!$B$11:$I$371, 7, FALSE),"")</f>
        <v>0</v>
      </c>
      <c r="X200" s="67">
        <f t="shared" si="19"/>
        <v>-9.9173576018074525E-13</v>
      </c>
    </row>
    <row r="201" spans="2:24" x14ac:dyDescent="0.25">
      <c r="B201" s="31">
        <f t="shared" si="20"/>
        <v>246</v>
      </c>
      <c r="C201" s="65" t="str">
        <f>IFERROR(VLOOKUP($B201,'Fixed Mortgage Amort. Schedule'!$B$11:$I$371, 6, FALSE), "0.00")</f>
        <v>0.00</v>
      </c>
      <c r="D201" s="43">
        <v>186</v>
      </c>
      <c r="E201" s="65" t="str">
        <f>IFERROR(VLOOKUP($D201,'Refinance Fixed Amort. Schedule'!$B$11:$I$371, 6, FALSE),"0.00")</f>
        <v>0.00</v>
      </c>
      <c r="F201" s="59">
        <f t="shared" si="16"/>
        <v>0</v>
      </c>
      <c r="H201" s="31">
        <f t="shared" si="21"/>
        <v>246</v>
      </c>
      <c r="I201" s="65" t="str">
        <f>IFERROR(VLOOKUP($H201,'Fixed Mortgage Amort. Schedule'!$B$11:$I$371, 6, FALSE),"0.00")</f>
        <v>0.00</v>
      </c>
      <c r="J201" s="43">
        <v>186</v>
      </c>
      <c r="K201" s="65">
        <f>IFERROR(VLOOKUP($J201,'ARM Refinance Amort.'!$B$11:$I$371, 7, FALSE),"")</f>
        <v>0</v>
      </c>
      <c r="L201" s="59">
        <f t="shared" si="17"/>
        <v>0</v>
      </c>
      <c r="N201" s="31">
        <f t="shared" si="22"/>
        <v>246</v>
      </c>
      <c r="O201" s="65">
        <f>IFERROR(VLOOKUP($N201,'ARM Mortgage Amort. Schedule'!$B$10:$I$371, 7, FALSE),"0.00")</f>
        <v>-9.9173576018074525E-13</v>
      </c>
      <c r="P201" s="43">
        <v>186</v>
      </c>
      <c r="Q201" s="65" t="str">
        <f>IFERROR(VLOOKUP($P201,'Refinance Fixed Amort. Schedule'!$B$11:$I$371, 6, FALSE),"")</f>
        <v/>
      </c>
      <c r="R201" s="67" t="str">
        <f t="shared" si="18"/>
        <v/>
      </c>
      <c r="T201" s="31">
        <f t="shared" si="23"/>
        <v>246</v>
      </c>
      <c r="U201" s="65">
        <f>IFERROR(VLOOKUP($T201,'ARM Mortgage Amort. Schedule'!$B$10:$I$371, 7, FALSE),"0.00")</f>
        <v>-9.9173576018074525E-13</v>
      </c>
      <c r="V201" s="77">
        <v>186</v>
      </c>
      <c r="W201" s="65">
        <f>IFERROR(VLOOKUP($V201,'ARM Refinance Amort.'!$B$11:$I$371, 7, FALSE),"")</f>
        <v>0</v>
      </c>
      <c r="X201" s="67">
        <f t="shared" si="19"/>
        <v>-9.9173576018074525E-13</v>
      </c>
    </row>
    <row r="202" spans="2:24" x14ac:dyDescent="0.25">
      <c r="B202" s="31">
        <f t="shared" si="20"/>
        <v>247</v>
      </c>
      <c r="C202" s="65" t="str">
        <f>IFERROR(VLOOKUP($B202,'Fixed Mortgage Amort. Schedule'!$B$11:$I$371, 6, FALSE), "0.00")</f>
        <v>0.00</v>
      </c>
      <c r="D202" s="43">
        <v>187</v>
      </c>
      <c r="E202" s="65" t="str">
        <f>IFERROR(VLOOKUP($D202,'Refinance Fixed Amort. Schedule'!$B$11:$I$371, 6, FALSE),"0.00")</f>
        <v>0.00</v>
      </c>
      <c r="F202" s="59">
        <f t="shared" si="16"/>
        <v>0</v>
      </c>
      <c r="H202" s="31">
        <f t="shared" si="21"/>
        <v>247</v>
      </c>
      <c r="I202" s="65" t="str">
        <f>IFERROR(VLOOKUP($H202,'Fixed Mortgage Amort. Schedule'!$B$11:$I$371, 6, FALSE),"0.00")</f>
        <v>0.00</v>
      </c>
      <c r="J202" s="43">
        <v>187</v>
      </c>
      <c r="K202" s="65">
        <f>IFERROR(VLOOKUP($J202,'ARM Refinance Amort.'!$B$11:$I$371, 7, FALSE),"")</f>
        <v>0</v>
      </c>
      <c r="L202" s="59">
        <f t="shared" si="17"/>
        <v>0</v>
      </c>
      <c r="N202" s="31">
        <f t="shared" si="22"/>
        <v>247</v>
      </c>
      <c r="O202" s="65">
        <f>IFERROR(VLOOKUP($N202,'ARM Mortgage Amort. Schedule'!$B$10:$I$371, 7, FALSE),"0.00")</f>
        <v>-9.9173576018074525E-13</v>
      </c>
      <c r="P202" s="43">
        <v>187</v>
      </c>
      <c r="Q202" s="65" t="str">
        <f>IFERROR(VLOOKUP($P202,'Refinance Fixed Amort. Schedule'!$B$11:$I$371, 6, FALSE),"")</f>
        <v/>
      </c>
      <c r="R202" s="67" t="str">
        <f t="shared" si="18"/>
        <v/>
      </c>
      <c r="T202" s="31">
        <f t="shared" si="23"/>
        <v>247</v>
      </c>
      <c r="U202" s="65">
        <f>IFERROR(VLOOKUP($T202,'ARM Mortgage Amort. Schedule'!$B$10:$I$371, 7, FALSE),"0.00")</f>
        <v>-9.9173576018074525E-13</v>
      </c>
      <c r="V202" s="77">
        <v>187</v>
      </c>
      <c r="W202" s="65">
        <f>IFERROR(VLOOKUP($V202,'ARM Refinance Amort.'!$B$11:$I$371, 7, FALSE),"")</f>
        <v>0</v>
      </c>
      <c r="X202" s="67">
        <f t="shared" si="19"/>
        <v>-9.9173576018074525E-13</v>
      </c>
    </row>
    <row r="203" spans="2:24" x14ac:dyDescent="0.25">
      <c r="B203" s="31">
        <f t="shared" si="20"/>
        <v>248</v>
      </c>
      <c r="C203" s="65" t="str">
        <f>IFERROR(VLOOKUP($B203,'Fixed Mortgage Amort. Schedule'!$B$11:$I$371, 6, FALSE), "0.00")</f>
        <v>0.00</v>
      </c>
      <c r="D203" s="43">
        <v>188</v>
      </c>
      <c r="E203" s="65" t="str">
        <f>IFERROR(VLOOKUP($D203,'Refinance Fixed Amort. Schedule'!$B$11:$I$371, 6, FALSE),"0.00")</f>
        <v>0.00</v>
      </c>
      <c r="F203" s="59">
        <f t="shared" si="16"/>
        <v>0</v>
      </c>
      <c r="H203" s="31">
        <f t="shared" si="21"/>
        <v>248</v>
      </c>
      <c r="I203" s="65" t="str">
        <f>IFERROR(VLOOKUP($H203,'Fixed Mortgage Amort. Schedule'!$B$11:$I$371, 6, FALSE),"0.00")</f>
        <v>0.00</v>
      </c>
      <c r="J203" s="43">
        <v>188</v>
      </c>
      <c r="K203" s="65">
        <f>IFERROR(VLOOKUP($J203,'ARM Refinance Amort.'!$B$11:$I$371, 7, FALSE),"")</f>
        <v>0</v>
      </c>
      <c r="L203" s="59">
        <f t="shared" si="17"/>
        <v>0</v>
      </c>
      <c r="N203" s="31">
        <f t="shared" si="22"/>
        <v>248</v>
      </c>
      <c r="O203" s="65">
        <f>IFERROR(VLOOKUP($N203,'ARM Mortgage Amort. Schedule'!$B$10:$I$371, 7, FALSE),"0.00")</f>
        <v>-9.9173576018074525E-13</v>
      </c>
      <c r="P203" s="43">
        <v>188</v>
      </c>
      <c r="Q203" s="65" t="str">
        <f>IFERROR(VLOOKUP($P203,'Refinance Fixed Amort. Schedule'!$B$11:$I$371, 6, FALSE),"")</f>
        <v/>
      </c>
      <c r="R203" s="67" t="str">
        <f t="shared" si="18"/>
        <v/>
      </c>
      <c r="T203" s="31">
        <f t="shared" si="23"/>
        <v>248</v>
      </c>
      <c r="U203" s="65">
        <f>IFERROR(VLOOKUP($T203,'ARM Mortgage Amort. Schedule'!$B$10:$I$371, 7, FALSE),"0.00")</f>
        <v>-9.9173576018074525E-13</v>
      </c>
      <c r="V203" s="77">
        <v>188</v>
      </c>
      <c r="W203" s="65">
        <f>IFERROR(VLOOKUP($V203,'ARM Refinance Amort.'!$B$11:$I$371, 7, FALSE),"")</f>
        <v>0</v>
      </c>
      <c r="X203" s="67">
        <f t="shared" si="19"/>
        <v>-9.9173576018074525E-13</v>
      </c>
    </row>
    <row r="204" spans="2:24" x14ac:dyDescent="0.25">
      <c r="B204" s="31">
        <f t="shared" si="20"/>
        <v>249</v>
      </c>
      <c r="C204" s="65" t="str">
        <f>IFERROR(VLOOKUP($B204,'Fixed Mortgage Amort. Schedule'!$B$11:$I$371, 6, FALSE), "0.00")</f>
        <v>0.00</v>
      </c>
      <c r="D204" s="43">
        <v>189</v>
      </c>
      <c r="E204" s="65" t="str">
        <f>IFERROR(VLOOKUP($D204,'Refinance Fixed Amort. Schedule'!$B$11:$I$371, 6, FALSE),"0.00")</f>
        <v>0.00</v>
      </c>
      <c r="F204" s="59">
        <f t="shared" si="16"/>
        <v>0</v>
      </c>
      <c r="H204" s="31">
        <f t="shared" si="21"/>
        <v>249</v>
      </c>
      <c r="I204" s="65" t="str">
        <f>IFERROR(VLOOKUP($H204,'Fixed Mortgage Amort. Schedule'!$B$11:$I$371, 6, FALSE),"0.00")</f>
        <v>0.00</v>
      </c>
      <c r="J204" s="43">
        <v>189</v>
      </c>
      <c r="K204" s="65">
        <f>IFERROR(VLOOKUP($J204,'ARM Refinance Amort.'!$B$11:$I$371, 7, FALSE),"")</f>
        <v>0</v>
      </c>
      <c r="L204" s="59">
        <f t="shared" si="17"/>
        <v>0</v>
      </c>
      <c r="N204" s="31">
        <f t="shared" si="22"/>
        <v>249</v>
      </c>
      <c r="O204" s="65">
        <f>IFERROR(VLOOKUP($N204,'ARM Mortgage Amort. Schedule'!$B$10:$I$371, 7, FALSE),"0.00")</f>
        <v>-9.9173576018074525E-13</v>
      </c>
      <c r="P204" s="43">
        <v>189</v>
      </c>
      <c r="Q204" s="65" t="str">
        <f>IFERROR(VLOOKUP($P204,'Refinance Fixed Amort. Schedule'!$B$11:$I$371, 6, FALSE),"")</f>
        <v/>
      </c>
      <c r="R204" s="67" t="str">
        <f t="shared" si="18"/>
        <v/>
      </c>
      <c r="T204" s="31">
        <f t="shared" si="23"/>
        <v>249</v>
      </c>
      <c r="U204" s="65">
        <f>IFERROR(VLOOKUP($T204,'ARM Mortgage Amort. Schedule'!$B$10:$I$371, 7, FALSE),"0.00")</f>
        <v>-9.9173576018074525E-13</v>
      </c>
      <c r="V204" s="77">
        <v>189</v>
      </c>
      <c r="W204" s="65">
        <f>IFERROR(VLOOKUP($V204,'ARM Refinance Amort.'!$B$11:$I$371, 7, FALSE),"")</f>
        <v>0</v>
      </c>
      <c r="X204" s="67">
        <f t="shared" si="19"/>
        <v>-9.9173576018074525E-13</v>
      </c>
    </row>
    <row r="205" spans="2:24" x14ac:dyDescent="0.25">
      <c r="B205" s="31">
        <f t="shared" si="20"/>
        <v>250</v>
      </c>
      <c r="C205" s="65" t="str">
        <f>IFERROR(VLOOKUP($B205,'Fixed Mortgage Amort. Schedule'!$B$11:$I$371, 6, FALSE), "0.00")</f>
        <v>0.00</v>
      </c>
      <c r="D205" s="43">
        <v>190</v>
      </c>
      <c r="E205" s="65" t="str">
        <f>IFERROR(VLOOKUP($D205,'Refinance Fixed Amort. Schedule'!$B$11:$I$371, 6, FALSE),"0.00")</f>
        <v>0.00</v>
      </c>
      <c r="F205" s="59">
        <f t="shared" si="16"/>
        <v>0</v>
      </c>
      <c r="H205" s="31">
        <f t="shared" si="21"/>
        <v>250</v>
      </c>
      <c r="I205" s="65" t="str">
        <f>IFERROR(VLOOKUP($H205,'Fixed Mortgage Amort. Schedule'!$B$11:$I$371, 6, FALSE),"0.00")</f>
        <v>0.00</v>
      </c>
      <c r="J205" s="43">
        <v>190</v>
      </c>
      <c r="K205" s="65">
        <f>IFERROR(VLOOKUP($J205,'ARM Refinance Amort.'!$B$11:$I$371, 7, FALSE),"")</f>
        <v>0</v>
      </c>
      <c r="L205" s="59">
        <f t="shared" si="17"/>
        <v>0</v>
      </c>
      <c r="N205" s="31">
        <f t="shared" si="22"/>
        <v>250</v>
      </c>
      <c r="O205" s="65">
        <f>IFERROR(VLOOKUP($N205,'ARM Mortgage Amort. Schedule'!$B$10:$I$371, 7, FALSE),"0.00")</f>
        <v>-9.9173576018074525E-13</v>
      </c>
      <c r="P205" s="43">
        <v>190</v>
      </c>
      <c r="Q205" s="65" t="str">
        <f>IFERROR(VLOOKUP($P205,'Refinance Fixed Amort. Schedule'!$B$11:$I$371, 6, FALSE),"")</f>
        <v/>
      </c>
      <c r="R205" s="67" t="str">
        <f t="shared" si="18"/>
        <v/>
      </c>
      <c r="T205" s="31">
        <f t="shared" si="23"/>
        <v>250</v>
      </c>
      <c r="U205" s="65">
        <f>IFERROR(VLOOKUP($T205,'ARM Mortgage Amort. Schedule'!$B$10:$I$371, 7, FALSE),"0.00")</f>
        <v>-9.9173576018074525E-13</v>
      </c>
      <c r="V205" s="77">
        <v>190</v>
      </c>
      <c r="W205" s="65">
        <f>IFERROR(VLOOKUP($V205,'ARM Refinance Amort.'!$B$11:$I$371, 7, FALSE),"")</f>
        <v>0</v>
      </c>
      <c r="X205" s="67">
        <f t="shared" si="19"/>
        <v>-9.9173576018074525E-13</v>
      </c>
    </row>
    <row r="206" spans="2:24" x14ac:dyDescent="0.25">
      <c r="B206" s="31">
        <f t="shared" si="20"/>
        <v>251</v>
      </c>
      <c r="C206" s="65" t="str">
        <f>IFERROR(VLOOKUP($B206,'Fixed Mortgage Amort. Schedule'!$B$11:$I$371, 6, FALSE), "0.00")</f>
        <v>0.00</v>
      </c>
      <c r="D206" s="43">
        <v>191</v>
      </c>
      <c r="E206" s="65" t="str">
        <f>IFERROR(VLOOKUP($D206,'Refinance Fixed Amort. Schedule'!$B$11:$I$371, 6, FALSE),"0.00")</f>
        <v>0.00</v>
      </c>
      <c r="F206" s="59">
        <f t="shared" si="16"/>
        <v>0</v>
      </c>
      <c r="H206" s="31">
        <f t="shared" si="21"/>
        <v>251</v>
      </c>
      <c r="I206" s="65" t="str">
        <f>IFERROR(VLOOKUP($H206,'Fixed Mortgage Amort. Schedule'!$B$11:$I$371, 6, FALSE),"0.00")</f>
        <v>0.00</v>
      </c>
      <c r="J206" s="43">
        <v>191</v>
      </c>
      <c r="K206" s="65">
        <f>IFERROR(VLOOKUP($J206,'ARM Refinance Amort.'!$B$11:$I$371, 7, FALSE),"")</f>
        <v>0</v>
      </c>
      <c r="L206" s="59">
        <f t="shared" si="17"/>
        <v>0</v>
      </c>
      <c r="N206" s="31">
        <f t="shared" si="22"/>
        <v>251</v>
      </c>
      <c r="O206" s="65">
        <f>IFERROR(VLOOKUP($N206,'ARM Mortgage Amort. Schedule'!$B$10:$I$371, 7, FALSE),"0.00")</f>
        <v>-9.9173576018074525E-13</v>
      </c>
      <c r="P206" s="43">
        <v>191</v>
      </c>
      <c r="Q206" s="65" t="str">
        <f>IFERROR(VLOOKUP($P206,'Refinance Fixed Amort. Schedule'!$B$11:$I$371, 6, FALSE),"")</f>
        <v/>
      </c>
      <c r="R206" s="67" t="str">
        <f t="shared" si="18"/>
        <v/>
      </c>
      <c r="T206" s="31">
        <f t="shared" si="23"/>
        <v>251</v>
      </c>
      <c r="U206" s="65">
        <f>IFERROR(VLOOKUP($T206,'ARM Mortgage Amort. Schedule'!$B$10:$I$371, 7, FALSE),"0.00")</f>
        <v>-9.9173576018074525E-13</v>
      </c>
      <c r="V206" s="77">
        <v>191</v>
      </c>
      <c r="W206" s="65">
        <f>IFERROR(VLOOKUP($V206,'ARM Refinance Amort.'!$B$11:$I$371, 7, FALSE),"")</f>
        <v>0</v>
      </c>
      <c r="X206" s="67">
        <f t="shared" si="19"/>
        <v>-9.9173576018074525E-13</v>
      </c>
    </row>
    <row r="207" spans="2:24" x14ac:dyDescent="0.25">
      <c r="B207" s="31">
        <f t="shared" si="20"/>
        <v>252</v>
      </c>
      <c r="C207" s="65" t="str">
        <f>IFERROR(VLOOKUP($B207,'Fixed Mortgage Amort. Schedule'!$B$11:$I$371, 6, FALSE), "0.00")</f>
        <v>0.00</v>
      </c>
      <c r="D207" s="43">
        <v>192</v>
      </c>
      <c r="E207" s="65" t="str">
        <f>IFERROR(VLOOKUP($D207,'Refinance Fixed Amort. Schedule'!$B$11:$I$371, 6, FALSE),"0.00")</f>
        <v>0.00</v>
      </c>
      <c r="F207" s="59">
        <f t="shared" si="16"/>
        <v>0</v>
      </c>
      <c r="H207" s="31">
        <f t="shared" si="21"/>
        <v>252</v>
      </c>
      <c r="I207" s="65" t="str">
        <f>IFERROR(VLOOKUP($H207,'Fixed Mortgage Amort. Schedule'!$B$11:$I$371, 6, FALSE),"0.00")</f>
        <v>0.00</v>
      </c>
      <c r="J207" s="43">
        <v>192</v>
      </c>
      <c r="K207" s="65">
        <f>IFERROR(VLOOKUP($J207,'ARM Refinance Amort.'!$B$11:$I$371, 7, FALSE),"")</f>
        <v>0</v>
      </c>
      <c r="L207" s="59">
        <f t="shared" si="17"/>
        <v>0</v>
      </c>
      <c r="N207" s="31">
        <f t="shared" si="22"/>
        <v>252</v>
      </c>
      <c r="O207" s="65">
        <f>IFERROR(VLOOKUP($N207,'ARM Mortgage Amort. Schedule'!$B$10:$I$371, 7, FALSE),"0.00")</f>
        <v>-9.9173576018074525E-13</v>
      </c>
      <c r="P207" s="43">
        <v>192</v>
      </c>
      <c r="Q207" s="65" t="str">
        <f>IFERROR(VLOOKUP($P207,'Refinance Fixed Amort. Schedule'!$B$11:$I$371, 6, FALSE),"")</f>
        <v/>
      </c>
      <c r="R207" s="67" t="str">
        <f t="shared" si="18"/>
        <v/>
      </c>
      <c r="T207" s="31">
        <f t="shared" si="23"/>
        <v>252</v>
      </c>
      <c r="U207" s="65">
        <f>IFERROR(VLOOKUP($T207,'ARM Mortgage Amort. Schedule'!$B$10:$I$371, 7, FALSE),"0.00")</f>
        <v>-9.9173576018074525E-13</v>
      </c>
      <c r="V207" s="77">
        <v>192</v>
      </c>
      <c r="W207" s="65">
        <f>IFERROR(VLOOKUP($V207,'ARM Refinance Amort.'!$B$11:$I$371, 7, FALSE),"")</f>
        <v>0</v>
      </c>
      <c r="X207" s="67">
        <f t="shared" si="19"/>
        <v>-9.9173576018074525E-13</v>
      </c>
    </row>
    <row r="208" spans="2:24" x14ac:dyDescent="0.25">
      <c r="B208" s="31">
        <f t="shared" si="20"/>
        <v>253</v>
      </c>
      <c r="C208" s="65" t="str">
        <f>IFERROR(VLOOKUP($B208,'Fixed Mortgage Amort. Schedule'!$B$11:$I$371, 6, FALSE), "0.00")</f>
        <v>0.00</v>
      </c>
      <c r="D208" s="43">
        <v>193</v>
      </c>
      <c r="E208" s="65" t="str">
        <f>IFERROR(VLOOKUP($D208,'Refinance Fixed Amort. Schedule'!$B$11:$I$371, 6, FALSE),"0.00")</f>
        <v>0.00</v>
      </c>
      <c r="F208" s="59">
        <f t="shared" ref="F208:F271" si="24">IFERROR((C208-E208),"")</f>
        <v>0</v>
      </c>
      <c r="H208" s="31">
        <f t="shared" si="21"/>
        <v>253</v>
      </c>
      <c r="I208" s="65" t="str">
        <f>IFERROR(VLOOKUP($H208,'Fixed Mortgage Amort. Schedule'!$B$11:$I$371, 6, FALSE),"0.00")</f>
        <v>0.00</v>
      </c>
      <c r="J208" s="43">
        <v>193</v>
      </c>
      <c r="K208" s="65">
        <f>IFERROR(VLOOKUP($J208,'ARM Refinance Amort.'!$B$11:$I$371, 7, FALSE),"")</f>
        <v>0</v>
      </c>
      <c r="L208" s="59">
        <f t="shared" si="17"/>
        <v>0</v>
      </c>
      <c r="N208" s="31">
        <f t="shared" si="22"/>
        <v>253</v>
      </c>
      <c r="O208" s="65">
        <f>IFERROR(VLOOKUP($N208,'ARM Mortgage Amort. Schedule'!$B$10:$I$371, 7, FALSE),"0.00")</f>
        <v>-9.9173576018074525E-13</v>
      </c>
      <c r="P208" s="43">
        <v>193</v>
      </c>
      <c r="Q208" s="65" t="str">
        <f>IFERROR(VLOOKUP($P208,'Refinance Fixed Amort. Schedule'!$B$11:$I$371, 6, FALSE),"")</f>
        <v/>
      </c>
      <c r="R208" s="67" t="str">
        <f t="shared" si="18"/>
        <v/>
      </c>
      <c r="T208" s="31">
        <f t="shared" si="23"/>
        <v>253</v>
      </c>
      <c r="U208" s="65">
        <f>IFERROR(VLOOKUP($T208,'ARM Mortgage Amort. Schedule'!$B$10:$I$371, 7, FALSE),"0.00")</f>
        <v>-9.9173576018074525E-13</v>
      </c>
      <c r="V208" s="77">
        <v>193</v>
      </c>
      <c r="W208" s="65">
        <f>IFERROR(VLOOKUP($V208,'ARM Refinance Amort.'!$B$11:$I$371, 7, FALSE),"")</f>
        <v>0</v>
      </c>
      <c r="X208" s="67">
        <f t="shared" si="19"/>
        <v>-9.9173576018074525E-13</v>
      </c>
    </row>
    <row r="209" spans="2:24" x14ac:dyDescent="0.25">
      <c r="B209" s="31">
        <f t="shared" si="20"/>
        <v>254</v>
      </c>
      <c r="C209" s="65" t="str">
        <f>IFERROR(VLOOKUP($B209,'Fixed Mortgage Amort. Schedule'!$B$11:$I$371, 6, FALSE), "0.00")</f>
        <v>0.00</v>
      </c>
      <c r="D209" s="43">
        <v>194</v>
      </c>
      <c r="E209" s="65" t="str">
        <f>IFERROR(VLOOKUP($D209,'Refinance Fixed Amort. Schedule'!$B$11:$I$371, 6, FALSE),"0.00")</f>
        <v>0.00</v>
      </c>
      <c r="F209" s="59">
        <f t="shared" si="24"/>
        <v>0</v>
      </c>
      <c r="H209" s="31">
        <f t="shared" si="21"/>
        <v>254</v>
      </c>
      <c r="I209" s="65" t="str">
        <f>IFERROR(VLOOKUP($H209,'Fixed Mortgage Amort. Schedule'!$B$11:$I$371, 6, FALSE),"0.00")</f>
        <v>0.00</v>
      </c>
      <c r="J209" s="43">
        <v>194</v>
      </c>
      <c r="K209" s="65">
        <f>IFERROR(VLOOKUP($J209,'ARM Refinance Amort.'!$B$11:$I$371, 7, FALSE),"")</f>
        <v>0</v>
      </c>
      <c r="L209" s="59">
        <f t="shared" ref="L209:L272" si="25">IFERROR((I209-K209),"")</f>
        <v>0</v>
      </c>
      <c r="N209" s="31">
        <f t="shared" si="22"/>
        <v>254</v>
      </c>
      <c r="O209" s="65">
        <f>IFERROR(VLOOKUP($N209,'ARM Mortgage Amort. Schedule'!$B$10:$I$371, 7, FALSE),"0.00")</f>
        <v>-9.9173576018074525E-13</v>
      </c>
      <c r="P209" s="43">
        <v>194</v>
      </c>
      <c r="Q209" s="65" t="str">
        <f>IFERROR(VLOOKUP($P209,'Refinance Fixed Amort. Schedule'!$B$11:$I$371, 6, FALSE),"")</f>
        <v/>
      </c>
      <c r="R209" s="67" t="str">
        <f t="shared" ref="R209:R272" si="26">IFERROR((O209-Q209),"")</f>
        <v/>
      </c>
      <c r="T209" s="31">
        <f t="shared" si="23"/>
        <v>254</v>
      </c>
      <c r="U209" s="65">
        <f>IFERROR(VLOOKUP($T209,'ARM Mortgage Amort. Schedule'!$B$10:$I$371, 7, FALSE),"0.00")</f>
        <v>-9.9173576018074525E-13</v>
      </c>
      <c r="V209" s="77">
        <v>194</v>
      </c>
      <c r="W209" s="65">
        <f>IFERROR(VLOOKUP($V209,'ARM Refinance Amort.'!$B$11:$I$371, 7, FALSE),"")</f>
        <v>0</v>
      </c>
      <c r="X209" s="67">
        <f t="shared" ref="X209:X272" si="27">IFERROR((U209-W209),"")</f>
        <v>-9.9173576018074525E-13</v>
      </c>
    </row>
    <row r="210" spans="2:24" x14ac:dyDescent="0.25">
      <c r="B210" s="31">
        <f t="shared" si="20"/>
        <v>255</v>
      </c>
      <c r="C210" s="65" t="str">
        <f>IFERROR(VLOOKUP($B210,'Fixed Mortgage Amort. Schedule'!$B$11:$I$371, 6, FALSE), "0.00")</f>
        <v>0.00</v>
      </c>
      <c r="D210" s="43">
        <v>195</v>
      </c>
      <c r="E210" s="65" t="str">
        <f>IFERROR(VLOOKUP($D210,'Refinance Fixed Amort. Schedule'!$B$11:$I$371, 6, FALSE),"0.00")</f>
        <v>0.00</v>
      </c>
      <c r="F210" s="59">
        <f t="shared" si="24"/>
        <v>0</v>
      </c>
      <c r="H210" s="31">
        <f t="shared" si="21"/>
        <v>255</v>
      </c>
      <c r="I210" s="65" t="str">
        <f>IFERROR(VLOOKUP($H210,'Fixed Mortgage Amort. Schedule'!$B$11:$I$371, 6, FALSE),"0.00")</f>
        <v>0.00</v>
      </c>
      <c r="J210" s="43">
        <v>195</v>
      </c>
      <c r="K210" s="65">
        <f>IFERROR(VLOOKUP($J210,'ARM Refinance Amort.'!$B$11:$I$371, 7, FALSE),"")</f>
        <v>0</v>
      </c>
      <c r="L210" s="59">
        <f t="shared" si="25"/>
        <v>0</v>
      </c>
      <c r="N210" s="31">
        <f t="shared" si="22"/>
        <v>255</v>
      </c>
      <c r="O210" s="65">
        <f>IFERROR(VLOOKUP($N210,'ARM Mortgage Amort. Schedule'!$B$10:$I$371, 7, FALSE),"0.00")</f>
        <v>-9.9173576018074525E-13</v>
      </c>
      <c r="P210" s="43">
        <v>195</v>
      </c>
      <c r="Q210" s="65" t="str">
        <f>IFERROR(VLOOKUP($P210,'Refinance Fixed Amort. Schedule'!$B$11:$I$371, 6, FALSE),"")</f>
        <v/>
      </c>
      <c r="R210" s="67" t="str">
        <f t="shared" si="26"/>
        <v/>
      </c>
      <c r="T210" s="31">
        <f t="shared" si="23"/>
        <v>255</v>
      </c>
      <c r="U210" s="65">
        <f>IFERROR(VLOOKUP($T210,'ARM Mortgage Amort. Schedule'!$B$10:$I$371, 7, FALSE),"0.00")</f>
        <v>-9.9173576018074525E-13</v>
      </c>
      <c r="V210" s="77">
        <v>195</v>
      </c>
      <c r="W210" s="65">
        <f>IFERROR(VLOOKUP($V210,'ARM Refinance Amort.'!$B$11:$I$371, 7, FALSE),"")</f>
        <v>0</v>
      </c>
      <c r="X210" s="67">
        <f t="shared" si="27"/>
        <v>-9.9173576018074525E-13</v>
      </c>
    </row>
    <row r="211" spans="2:24" x14ac:dyDescent="0.25">
      <c r="B211" s="31">
        <f t="shared" ref="B211:B274" si="28">B210+1</f>
        <v>256</v>
      </c>
      <c r="C211" s="65" t="str">
        <f>IFERROR(VLOOKUP($B211,'Fixed Mortgage Amort. Schedule'!$B$11:$I$371, 6, FALSE), "0.00")</f>
        <v>0.00</v>
      </c>
      <c r="D211" s="43">
        <v>196</v>
      </c>
      <c r="E211" s="65" t="str">
        <f>IFERROR(VLOOKUP($D211,'Refinance Fixed Amort. Schedule'!$B$11:$I$371, 6, FALSE),"0.00")</f>
        <v>0.00</v>
      </c>
      <c r="F211" s="59">
        <f t="shared" si="24"/>
        <v>0</v>
      </c>
      <c r="H211" s="31">
        <f t="shared" ref="H211:H274" si="29">H210+1</f>
        <v>256</v>
      </c>
      <c r="I211" s="65" t="str">
        <f>IFERROR(VLOOKUP($H211,'Fixed Mortgage Amort. Schedule'!$B$11:$I$371, 6, FALSE),"0.00")</f>
        <v>0.00</v>
      </c>
      <c r="J211" s="43">
        <v>196</v>
      </c>
      <c r="K211" s="65">
        <f>IFERROR(VLOOKUP($J211,'ARM Refinance Amort.'!$B$11:$I$371, 7, FALSE),"")</f>
        <v>0</v>
      </c>
      <c r="L211" s="59">
        <f t="shared" si="25"/>
        <v>0</v>
      </c>
      <c r="N211" s="31">
        <f t="shared" ref="N211:N274" si="30">(N210+1)</f>
        <v>256</v>
      </c>
      <c r="O211" s="65">
        <f>IFERROR(VLOOKUP($N211,'ARM Mortgage Amort. Schedule'!$B$10:$I$371, 7, FALSE),"0.00")</f>
        <v>-9.9173576018074525E-13</v>
      </c>
      <c r="P211" s="43">
        <v>196</v>
      </c>
      <c r="Q211" s="65" t="str">
        <f>IFERROR(VLOOKUP($P211,'Refinance Fixed Amort. Schedule'!$B$11:$I$371, 6, FALSE),"")</f>
        <v/>
      </c>
      <c r="R211" s="67" t="str">
        <f t="shared" si="26"/>
        <v/>
      </c>
      <c r="T211" s="31">
        <f t="shared" ref="T211:T274" si="31">T210+1</f>
        <v>256</v>
      </c>
      <c r="U211" s="65">
        <f>IFERROR(VLOOKUP($T211,'ARM Mortgage Amort. Schedule'!$B$10:$I$371, 7, FALSE),"0.00")</f>
        <v>-9.9173576018074525E-13</v>
      </c>
      <c r="V211" s="77">
        <v>196</v>
      </c>
      <c r="W211" s="65">
        <f>IFERROR(VLOOKUP($V211,'ARM Refinance Amort.'!$B$11:$I$371, 7, FALSE),"")</f>
        <v>0</v>
      </c>
      <c r="X211" s="67">
        <f t="shared" si="27"/>
        <v>-9.9173576018074525E-13</v>
      </c>
    </row>
    <row r="212" spans="2:24" x14ac:dyDescent="0.25">
      <c r="B212" s="31">
        <f t="shared" si="28"/>
        <v>257</v>
      </c>
      <c r="C212" s="65" t="str">
        <f>IFERROR(VLOOKUP($B212,'Fixed Mortgage Amort. Schedule'!$B$11:$I$371, 6, FALSE), "0.00")</f>
        <v>0.00</v>
      </c>
      <c r="D212" s="43">
        <v>197</v>
      </c>
      <c r="E212" s="65" t="str">
        <f>IFERROR(VLOOKUP($D212,'Refinance Fixed Amort. Schedule'!$B$11:$I$371, 6, FALSE),"0.00")</f>
        <v>0.00</v>
      </c>
      <c r="F212" s="59">
        <f t="shared" si="24"/>
        <v>0</v>
      </c>
      <c r="H212" s="31">
        <f t="shared" si="29"/>
        <v>257</v>
      </c>
      <c r="I212" s="65" t="str">
        <f>IFERROR(VLOOKUP($H212,'Fixed Mortgage Amort. Schedule'!$B$11:$I$371, 6, FALSE),"0.00")</f>
        <v>0.00</v>
      </c>
      <c r="J212" s="43">
        <v>197</v>
      </c>
      <c r="K212" s="65">
        <f>IFERROR(VLOOKUP($J212,'ARM Refinance Amort.'!$B$11:$I$371, 7, FALSE),"")</f>
        <v>0</v>
      </c>
      <c r="L212" s="59">
        <f t="shared" si="25"/>
        <v>0</v>
      </c>
      <c r="N212" s="31">
        <f t="shared" si="30"/>
        <v>257</v>
      </c>
      <c r="O212" s="65">
        <f>IFERROR(VLOOKUP($N212,'ARM Mortgage Amort. Schedule'!$B$10:$I$371, 7, FALSE),"0.00")</f>
        <v>-9.9173576018074525E-13</v>
      </c>
      <c r="P212" s="43">
        <v>197</v>
      </c>
      <c r="Q212" s="65" t="str">
        <f>IFERROR(VLOOKUP($P212,'Refinance Fixed Amort. Schedule'!$B$11:$I$371, 6, FALSE),"")</f>
        <v/>
      </c>
      <c r="R212" s="67" t="str">
        <f t="shared" si="26"/>
        <v/>
      </c>
      <c r="T212" s="31">
        <f t="shared" si="31"/>
        <v>257</v>
      </c>
      <c r="U212" s="65">
        <f>IFERROR(VLOOKUP($T212,'ARM Mortgage Amort. Schedule'!$B$10:$I$371, 7, FALSE),"0.00")</f>
        <v>-9.9173576018074525E-13</v>
      </c>
      <c r="V212" s="77">
        <v>197</v>
      </c>
      <c r="W212" s="65">
        <f>IFERROR(VLOOKUP($V212,'ARM Refinance Amort.'!$B$11:$I$371, 7, FALSE),"")</f>
        <v>0</v>
      </c>
      <c r="X212" s="67">
        <f t="shared" si="27"/>
        <v>-9.9173576018074525E-13</v>
      </c>
    </row>
    <row r="213" spans="2:24" x14ac:dyDescent="0.25">
      <c r="B213" s="31">
        <f t="shared" si="28"/>
        <v>258</v>
      </c>
      <c r="C213" s="65" t="str">
        <f>IFERROR(VLOOKUP($B213,'Fixed Mortgage Amort. Schedule'!$B$11:$I$371, 6, FALSE), "0.00")</f>
        <v>0.00</v>
      </c>
      <c r="D213" s="43">
        <v>198</v>
      </c>
      <c r="E213" s="65" t="str">
        <f>IFERROR(VLOOKUP($D213,'Refinance Fixed Amort. Schedule'!$B$11:$I$371, 6, FALSE),"0.00")</f>
        <v>0.00</v>
      </c>
      <c r="F213" s="59">
        <f t="shared" si="24"/>
        <v>0</v>
      </c>
      <c r="H213" s="31">
        <f t="shared" si="29"/>
        <v>258</v>
      </c>
      <c r="I213" s="65" t="str">
        <f>IFERROR(VLOOKUP($H213,'Fixed Mortgage Amort. Schedule'!$B$11:$I$371, 6, FALSE),"0.00")</f>
        <v>0.00</v>
      </c>
      <c r="J213" s="43">
        <v>198</v>
      </c>
      <c r="K213" s="65">
        <f>IFERROR(VLOOKUP($J213,'ARM Refinance Amort.'!$B$11:$I$371, 7, FALSE),"")</f>
        <v>0</v>
      </c>
      <c r="L213" s="59">
        <f t="shared" si="25"/>
        <v>0</v>
      </c>
      <c r="N213" s="31">
        <f t="shared" si="30"/>
        <v>258</v>
      </c>
      <c r="O213" s="65">
        <f>IFERROR(VLOOKUP($N213,'ARM Mortgage Amort. Schedule'!$B$10:$I$371, 7, FALSE),"0.00")</f>
        <v>-9.9173576018074525E-13</v>
      </c>
      <c r="P213" s="43">
        <v>198</v>
      </c>
      <c r="Q213" s="65" t="str">
        <f>IFERROR(VLOOKUP($P213,'Refinance Fixed Amort. Schedule'!$B$11:$I$371, 6, FALSE),"")</f>
        <v/>
      </c>
      <c r="R213" s="67" t="str">
        <f t="shared" si="26"/>
        <v/>
      </c>
      <c r="T213" s="31">
        <f t="shared" si="31"/>
        <v>258</v>
      </c>
      <c r="U213" s="65">
        <f>IFERROR(VLOOKUP($T213,'ARM Mortgage Amort. Schedule'!$B$10:$I$371, 7, FALSE),"0.00")</f>
        <v>-9.9173576018074525E-13</v>
      </c>
      <c r="V213" s="77">
        <v>198</v>
      </c>
      <c r="W213" s="65">
        <f>IFERROR(VLOOKUP($V213,'ARM Refinance Amort.'!$B$11:$I$371, 7, FALSE),"")</f>
        <v>0</v>
      </c>
      <c r="X213" s="67">
        <f t="shared" si="27"/>
        <v>-9.9173576018074525E-13</v>
      </c>
    </row>
    <row r="214" spans="2:24" x14ac:dyDescent="0.25">
      <c r="B214" s="31">
        <f t="shared" si="28"/>
        <v>259</v>
      </c>
      <c r="C214" s="65" t="str">
        <f>IFERROR(VLOOKUP($B214,'Fixed Mortgage Amort. Schedule'!$B$11:$I$371, 6, FALSE), "0.00")</f>
        <v>0.00</v>
      </c>
      <c r="D214" s="43">
        <v>199</v>
      </c>
      <c r="E214" s="65" t="str">
        <f>IFERROR(VLOOKUP($D214,'Refinance Fixed Amort. Schedule'!$B$11:$I$371, 6, FALSE),"0.00")</f>
        <v>0.00</v>
      </c>
      <c r="F214" s="59">
        <f t="shared" si="24"/>
        <v>0</v>
      </c>
      <c r="H214" s="31">
        <f t="shared" si="29"/>
        <v>259</v>
      </c>
      <c r="I214" s="65" t="str">
        <f>IFERROR(VLOOKUP($H214,'Fixed Mortgage Amort. Schedule'!$B$11:$I$371, 6, FALSE),"0.00")</f>
        <v>0.00</v>
      </c>
      <c r="J214" s="43">
        <v>199</v>
      </c>
      <c r="K214" s="65">
        <f>IFERROR(VLOOKUP($J214,'ARM Refinance Amort.'!$B$11:$I$371, 7, FALSE),"")</f>
        <v>0</v>
      </c>
      <c r="L214" s="59">
        <f t="shared" si="25"/>
        <v>0</v>
      </c>
      <c r="N214" s="31">
        <f t="shared" si="30"/>
        <v>259</v>
      </c>
      <c r="O214" s="65">
        <f>IFERROR(VLOOKUP($N214,'ARM Mortgage Amort. Schedule'!$B$10:$I$371, 7, FALSE),"0.00")</f>
        <v>-9.9173576018074525E-13</v>
      </c>
      <c r="P214" s="43">
        <v>199</v>
      </c>
      <c r="Q214" s="65" t="str">
        <f>IFERROR(VLOOKUP($P214,'Refinance Fixed Amort. Schedule'!$B$11:$I$371, 6, FALSE),"")</f>
        <v/>
      </c>
      <c r="R214" s="67" t="str">
        <f t="shared" si="26"/>
        <v/>
      </c>
      <c r="T214" s="31">
        <f t="shared" si="31"/>
        <v>259</v>
      </c>
      <c r="U214" s="65">
        <f>IFERROR(VLOOKUP($T214,'ARM Mortgage Amort. Schedule'!$B$10:$I$371, 7, FALSE),"0.00")</f>
        <v>-9.9173576018074525E-13</v>
      </c>
      <c r="V214" s="77">
        <v>199</v>
      </c>
      <c r="W214" s="65">
        <f>IFERROR(VLOOKUP($V214,'ARM Refinance Amort.'!$B$11:$I$371, 7, FALSE),"")</f>
        <v>0</v>
      </c>
      <c r="X214" s="67">
        <f t="shared" si="27"/>
        <v>-9.9173576018074525E-13</v>
      </c>
    </row>
    <row r="215" spans="2:24" x14ac:dyDescent="0.25">
      <c r="B215" s="31">
        <f t="shared" si="28"/>
        <v>260</v>
      </c>
      <c r="C215" s="65" t="str">
        <f>IFERROR(VLOOKUP($B215,'Fixed Mortgage Amort. Schedule'!$B$11:$I$371, 6, FALSE), "0.00")</f>
        <v>0.00</v>
      </c>
      <c r="D215" s="43">
        <v>200</v>
      </c>
      <c r="E215" s="65" t="str">
        <f>IFERROR(VLOOKUP($D215,'Refinance Fixed Amort. Schedule'!$B$11:$I$371, 6, FALSE),"0.00")</f>
        <v>0.00</v>
      </c>
      <c r="F215" s="59">
        <f t="shared" si="24"/>
        <v>0</v>
      </c>
      <c r="H215" s="31">
        <f t="shared" si="29"/>
        <v>260</v>
      </c>
      <c r="I215" s="65" t="str">
        <f>IFERROR(VLOOKUP($H215,'Fixed Mortgage Amort. Schedule'!$B$11:$I$371, 6, FALSE),"0.00")</f>
        <v>0.00</v>
      </c>
      <c r="J215" s="43">
        <v>200</v>
      </c>
      <c r="K215" s="65">
        <f>IFERROR(VLOOKUP($J215,'ARM Refinance Amort.'!$B$11:$I$371, 7, FALSE),"")</f>
        <v>0</v>
      </c>
      <c r="L215" s="59">
        <f t="shared" si="25"/>
        <v>0</v>
      </c>
      <c r="N215" s="31">
        <f t="shared" si="30"/>
        <v>260</v>
      </c>
      <c r="O215" s="65">
        <f>IFERROR(VLOOKUP($N215,'ARM Mortgage Amort. Schedule'!$B$10:$I$371, 7, FALSE),"0.00")</f>
        <v>-9.9173576018074525E-13</v>
      </c>
      <c r="P215" s="43">
        <v>200</v>
      </c>
      <c r="Q215" s="65" t="str">
        <f>IFERROR(VLOOKUP($P215,'Refinance Fixed Amort. Schedule'!$B$11:$I$371, 6, FALSE),"")</f>
        <v/>
      </c>
      <c r="R215" s="67" t="str">
        <f t="shared" si="26"/>
        <v/>
      </c>
      <c r="T215" s="31">
        <f t="shared" si="31"/>
        <v>260</v>
      </c>
      <c r="U215" s="65">
        <f>IFERROR(VLOOKUP($T215,'ARM Mortgage Amort. Schedule'!$B$10:$I$371, 7, FALSE),"0.00")</f>
        <v>-9.9173576018074525E-13</v>
      </c>
      <c r="V215" s="77">
        <v>200</v>
      </c>
      <c r="W215" s="65">
        <f>IFERROR(VLOOKUP($V215,'ARM Refinance Amort.'!$B$11:$I$371, 7, FALSE),"")</f>
        <v>0</v>
      </c>
      <c r="X215" s="67">
        <f t="shared" si="27"/>
        <v>-9.9173576018074525E-13</v>
      </c>
    </row>
    <row r="216" spans="2:24" x14ac:dyDescent="0.25">
      <c r="B216" s="31">
        <f t="shared" si="28"/>
        <v>261</v>
      </c>
      <c r="C216" s="65" t="str">
        <f>IFERROR(VLOOKUP($B216,'Fixed Mortgage Amort. Schedule'!$B$11:$I$371, 6, FALSE), "0.00")</f>
        <v>0.00</v>
      </c>
      <c r="D216" s="43">
        <v>201</v>
      </c>
      <c r="E216" s="65" t="str">
        <f>IFERROR(VLOOKUP($D216,'Refinance Fixed Amort. Schedule'!$B$11:$I$371, 6, FALSE),"0.00")</f>
        <v>0.00</v>
      </c>
      <c r="F216" s="59">
        <f t="shared" si="24"/>
        <v>0</v>
      </c>
      <c r="H216" s="31">
        <f t="shared" si="29"/>
        <v>261</v>
      </c>
      <c r="I216" s="65" t="str">
        <f>IFERROR(VLOOKUP($H216,'Fixed Mortgage Amort. Schedule'!$B$11:$I$371, 6, FALSE),"0.00")</f>
        <v>0.00</v>
      </c>
      <c r="J216" s="43">
        <v>201</v>
      </c>
      <c r="K216" s="65">
        <f>IFERROR(VLOOKUP($J216,'ARM Refinance Amort.'!$B$11:$I$371, 7, FALSE),"")</f>
        <v>0</v>
      </c>
      <c r="L216" s="59">
        <f t="shared" si="25"/>
        <v>0</v>
      </c>
      <c r="N216" s="31">
        <f t="shared" si="30"/>
        <v>261</v>
      </c>
      <c r="O216" s="65">
        <f>IFERROR(VLOOKUP($N216,'ARM Mortgage Amort. Schedule'!$B$10:$I$371, 7, FALSE),"0.00")</f>
        <v>-9.9173576018074525E-13</v>
      </c>
      <c r="P216" s="43">
        <v>201</v>
      </c>
      <c r="Q216" s="65" t="str">
        <f>IFERROR(VLOOKUP($P216,'Refinance Fixed Amort. Schedule'!$B$11:$I$371, 6, FALSE),"")</f>
        <v/>
      </c>
      <c r="R216" s="67" t="str">
        <f t="shared" si="26"/>
        <v/>
      </c>
      <c r="T216" s="31">
        <f t="shared" si="31"/>
        <v>261</v>
      </c>
      <c r="U216" s="65">
        <f>IFERROR(VLOOKUP($T216,'ARM Mortgage Amort. Schedule'!$B$10:$I$371, 7, FALSE),"0.00")</f>
        <v>-9.9173576018074525E-13</v>
      </c>
      <c r="V216" s="77">
        <v>201</v>
      </c>
      <c r="W216" s="65">
        <f>IFERROR(VLOOKUP($V216,'ARM Refinance Amort.'!$B$11:$I$371, 7, FALSE),"")</f>
        <v>0</v>
      </c>
      <c r="X216" s="67">
        <f t="shared" si="27"/>
        <v>-9.9173576018074525E-13</v>
      </c>
    </row>
    <row r="217" spans="2:24" x14ac:dyDescent="0.25">
      <c r="B217" s="31">
        <f t="shared" si="28"/>
        <v>262</v>
      </c>
      <c r="C217" s="65" t="str">
        <f>IFERROR(VLOOKUP($B217,'Fixed Mortgage Amort. Schedule'!$B$11:$I$371, 6, FALSE), "0.00")</f>
        <v>0.00</v>
      </c>
      <c r="D217" s="43">
        <v>202</v>
      </c>
      <c r="E217" s="65" t="str">
        <f>IFERROR(VLOOKUP($D217,'Refinance Fixed Amort. Schedule'!$B$11:$I$371, 6, FALSE),"0.00")</f>
        <v>0.00</v>
      </c>
      <c r="F217" s="59">
        <f t="shared" si="24"/>
        <v>0</v>
      </c>
      <c r="H217" s="31">
        <f t="shared" si="29"/>
        <v>262</v>
      </c>
      <c r="I217" s="65" t="str">
        <f>IFERROR(VLOOKUP($H217,'Fixed Mortgage Amort. Schedule'!$B$11:$I$371, 6, FALSE),"0.00")</f>
        <v>0.00</v>
      </c>
      <c r="J217" s="43">
        <v>202</v>
      </c>
      <c r="K217" s="65">
        <f>IFERROR(VLOOKUP($J217,'ARM Refinance Amort.'!$B$11:$I$371, 7, FALSE),"")</f>
        <v>0</v>
      </c>
      <c r="L217" s="59">
        <f t="shared" si="25"/>
        <v>0</v>
      </c>
      <c r="N217" s="31">
        <f t="shared" si="30"/>
        <v>262</v>
      </c>
      <c r="O217" s="65">
        <f>IFERROR(VLOOKUP($N217,'ARM Mortgage Amort. Schedule'!$B$10:$I$371, 7, FALSE),"0.00")</f>
        <v>-9.9173576018074525E-13</v>
      </c>
      <c r="P217" s="43">
        <v>202</v>
      </c>
      <c r="Q217" s="65" t="str">
        <f>IFERROR(VLOOKUP($P217,'Refinance Fixed Amort. Schedule'!$B$11:$I$371, 6, FALSE),"")</f>
        <v/>
      </c>
      <c r="R217" s="67" t="str">
        <f t="shared" si="26"/>
        <v/>
      </c>
      <c r="T217" s="31">
        <f t="shared" si="31"/>
        <v>262</v>
      </c>
      <c r="U217" s="65">
        <f>IFERROR(VLOOKUP($T217,'ARM Mortgage Amort. Schedule'!$B$10:$I$371, 7, FALSE),"0.00")</f>
        <v>-9.9173576018074525E-13</v>
      </c>
      <c r="V217" s="77">
        <v>202</v>
      </c>
      <c r="W217" s="65">
        <f>IFERROR(VLOOKUP($V217,'ARM Refinance Amort.'!$B$11:$I$371, 7, FALSE),"")</f>
        <v>0</v>
      </c>
      <c r="X217" s="67">
        <f t="shared" si="27"/>
        <v>-9.9173576018074525E-13</v>
      </c>
    </row>
    <row r="218" spans="2:24" x14ac:dyDescent="0.25">
      <c r="B218" s="31">
        <f t="shared" si="28"/>
        <v>263</v>
      </c>
      <c r="C218" s="65" t="str">
        <f>IFERROR(VLOOKUP($B218,'Fixed Mortgage Amort. Schedule'!$B$11:$I$371, 6, FALSE), "0.00")</f>
        <v>0.00</v>
      </c>
      <c r="D218" s="43">
        <v>203</v>
      </c>
      <c r="E218" s="65" t="str">
        <f>IFERROR(VLOOKUP($D218,'Refinance Fixed Amort. Schedule'!$B$11:$I$371, 6, FALSE),"0.00")</f>
        <v>0.00</v>
      </c>
      <c r="F218" s="59">
        <f t="shared" si="24"/>
        <v>0</v>
      </c>
      <c r="H218" s="31">
        <f t="shared" si="29"/>
        <v>263</v>
      </c>
      <c r="I218" s="65" t="str">
        <f>IFERROR(VLOOKUP($H218,'Fixed Mortgage Amort. Schedule'!$B$11:$I$371, 6, FALSE),"0.00")</f>
        <v>0.00</v>
      </c>
      <c r="J218" s="43">
        <v>203</v>
      </c>
      <c r="K218" s="65">
        <f>IFERROR(VLOOKUP($J218,'ARM Refinance Amort.'!$B$11:$I$371, 7, FALSE),"")</f>
        <v>0</v>
      </c>
      <c r="L218" s="59">
        <f t="shared" si="25"/>
        <v>0</v>
      </c>
      <c r="N218" s="31">
        <f t="shared" si="30"/>
        <v>263</v>
      </c>
      <c r="O218" s="65">
        <f>IFERROR(VLOOKUP($N218,'ARM Mortgage Amort. Schedule'!$B$10:$I$371, 7, FALSE),"0.00")</f>
        <v>-9.9173576018074525E-13</v>
      </c>
      <c r="P218" s="43">
        <v>203</v>
      </c>
      <c r="Q218" s="65" t="str">
        <f>IFERROR(VLOOKUP($P218,'Refinance Fixed Amort. Schedule'!$B$11:$I$371, 6, FALSE),"")</f>
        <v/>
      </c>
      <c r="R218" s="67" t="str">
        <f t="shared" si="26"/>
        <v/>
      </c>
      <c r="T218" s="31">
        <f t="shared" si="31"/>
        <v>263</v>
      </c>
      <c r="U218" s="65">
        <f>IFERROR(VLOOKUP($T218,'ARM Mortgage Amort. Schedule'!$B$10:$I$371, 7, FALSE),"0.00")</f>
        <v>-9.9173576018074525E-13</v>
      </c>
      <c r="V218" s="77">
        <v>203</v>
      </c>
      <c r="W218" s="65">
        <f>IFERROR(VLOOKUP($V218,'ARM Refinance Amort.'!$B$11:$I$371, 7, FALSE),"")</f>
        <v>0</v>
      </c>
      <c r="X218" s="67">
        <f t="shared" si="27"/>
        <v>-9.9173576018074525E-13</v>
      </c>
    </row>
    <row r="219" spans="2:24" x14ac:dyDescent="0.25">
      <c r="B219" s="31">
        <f t="shared" si="28"/>
        <v>264</v>
      </c>
      <c r="C219" s="65" t="str">
        <f>IFERROR(VLOOKUP($B219,'Fixed Mortgage Amort. Schedule'!$B$11:$I$371, 6, FALSE), "0.00")</f>
        <v>0.00</v>
      </c>
      <c r="D219" s="43">
        <v>204</v>
      </c>
      <c r="E219" s="65" t="str">
        <f>IFERROR(VLOOKUP($D219,'Refinance Fixed Amort. Schedule'!$B$11:$I$371, 6, FALSE),"0.00")</f>
        <v>0.00</v>
      </c>
      <c r="F219" s="59">
        <f t="shared" si="24"/>
        <v>0</v>
      </c>
      <c r="H219" s="31">
        <f t="shared" si="29"/>
        <v>264</v>
      </c>
      <c r="I219" s="65" t="str">
        <f>IFERROR(VLOOKUP($H219,'Fixed Mortgage Amort. Schedule'!$B$11:$I$371, 6, FALSE),"0.00")</f>
        <v>0.00</v>
      </c>
      <c r="J219" s="43">
        <v>204</v>
      </c>
      <c r="K219" s="65">
        <f>IFERROR(VLOOKUP($J219,'ARM Refinance Amort.'!$B$11:$I$371, 7, FALSE),"")</f>
        <v>0</v>
      </c>
      <c r="L219" s="59">
        <f t="shared" si="25"/>
        <v>0</v>
      </c>
      <c r="N219" s="31">
        <f t="shared" si="30"/>
        <v>264</v>
      </c>
      <c r="O219" s="65">
        <f>IFERROR(VLOOKUP($N219,'ARM Mortgage Amort. Schedule'!$B$10:$I$371, 7, FALSE),"0.00")</f>
        <v>-9.9173576018074525E-13</v>
      </c>
      <c r="P219" s="43">
        <v>204</v>
      </c>
      <c r="Q219" s="65" t="str">
        <f>IFERROR(VLOOKUP($P219,'Refinance Fixed Amort. Schedule'!$B$11:$I$371, 6, FALSE),"")</f>
        <v/>
      </c>
      <c r="R219" s="67" t="str">
        <f t="shared" si="26"/>
        <v/>
      </c>
      <c r="T219" s="31">
        <f t="shared" si="31"/>
        <v>264</v>
      </c>
      <c r="U219" s="65">
        <f>IFERROR(VLOOKUP($T219,'ARM Mortgage Amort. Schedule'!$B$10:$I$371, 7, FALSE),"0.00")</f>
        <v>-9.9173576018074525E-13</v>
      </c>
      <c r="V219" s="77">
        <v>204</v>
      </c>
      <c r="W219" s="65">
        <f>IFERROR(VLOOKUP($V219,'ARM Refinance Amort.'!$B$11:$I$371, 7, FALSE),"")</f>
        <v>0</v>
      </c>
      <c r="X219" s="67">
        <f t="shared" si="27"/>
        <v>-9.9173576018074525E-13</v>
      </c>
    </row>
    <row r="220" spans="2:24" x14ac:dyDescent="0.25">
      <c r="B220" s="31">
        <f t="shared" si="28"/>
        <v>265</v>
      </c>
      <c r="C220" s="65" t="str">
        <f>IFERROR(VLOOKUP($B220,'Fixed Mortgage Amort. Schedule'!$B$11:$I$371, 6, FALSE), "0.00")</f>
        <v>0.00</v>
      </c>
      <c r="D220" s="43">
        <v>205</v>
      </c>
      <c r="E220" s="65" t="str">
        <f>IFERROR(VLOOKUP($D220,'Refinance Fixed Amort. Schedule'!$B$11:$I$371, 6, FALSE),"0.00")</f>
        <v>0.00</v>
      </c>
      <c r="F220" s="59">
        <f t="shared" si="24"/>
        <v>0</v>
      </c>
      <c r="H220" s="31">
        <f t="shared" si="29"/>
        <v>265</v>
      </c>
      <c r="I220" s="65" t="str">
        <f>IFERROR(VLOOKUP($H220,'Fixed Mortgage Amort. Schedule'!$B$11:$I$371, 6, FALSE),"0.00")</f>
        <v>0.00</v>
      </c>
      <c r="J220" s="43">
        <v>205</v>
      </c>
      <c r="K220" s="65">
        <f>IFERROR(VLOOKUP($J220,'ARM Refinance Amort.'!$B$11:$I$371, 7, FALSE),"")</f>
        <v>0</v>
      </c>
      <c r="L220" s="59">
        <f t="shared" si="25"/>
        <v>0</v>
      </c>
      <c r="N220" s="31">
        <f t="shared" si="30"/>
        <v>265</v>
      </c>
      <c r="O220" s="65">
        <f>IFERROR(VLOOKUP($N220,'ARM Mortgage Amort. Schedule'!$B$10:$I$371, 7, FALSE),"0.00")</f>
        <v>-9.9173576018074525E-13</v>
      </c>
      <c r="P220" s="43">
        <v>205</v>
      </c>
      <c r="Q220" s="65" t="str">
        <f>IFERROR(VLOOKUP($P220,'Refinance Fixed Amort. Schedule'!$B$11:$I$371, 6, FALSE),"")</f>
        <v/>
      </c>
      <c r="R220" s="67" t="str">
        <f t="shared" si="26"/>
        <v/>
      </c>
      <c r="T220" s="31">
        <f t="shared" si="31"/>
        <v>265</v>
      </c>
      <c r="U220" s="65">
        <f>IFERROR(VLOOKUP($T220,'ARM Mortgage Amort. Schedule'!$B$10:$I$371, 7, FALSE),"0.00")</f>
        <v>-9.9173576018074525E-13</v>
      </c>
      <c r="V220" s="77">
        <v>205</v>
      </c>
      <c r="W220" s="65">
        <f>IFERROR(VLOOKUP($V220,'ARM Refinance Amort.'!$B$11:$I$371, 7, FALSE),"")</f>
        <v>0</v>
      </c>
      <c r="X220" s="67">
        <f t="shared" si="27"/>
        <v>-9.9173576018074525E-13</v>
      </c>
    </row>
    <row r="221" spans="2:24" x14ac:dyDescent="0.25">
      <c r="B221" s="31">
        <f t="shared" si="28"/>
        <v>266</v>
      </c>
      <c r="C221" s="65" t="str">
        <f>IFERROR(VLOOKUP($B221,'Fixed Mortgage Amort. Schedule'!$B$11:$I$371, 6, FALSE), "0.00")</f>
        <v>0.00</v>
      </c>
      <c r="D221" s="43">
        <v>206</v>
      </c>
      <c r="E221" s="65" t="str">
        <f>IFERROR(VLOOKUP($D221,'Refinance Fixed Amort. Schedule'!$B$11:$I$371, 6, FALSE),"0.00")</f>
        <v>0.00</v>
      </c>
      <c r="F221" s="59">
        <f t="shared" si="24"/>
        <v>0</v>
      </c>
      <c r="H221" s="31">
        <f t="shared" si="29"/>
        <v>266</v>
      </c>
      <c r="I221" s="65" t="str">
        <f>IFERROR(VLOOKUP($H221,'Fixed Mortgage Amort. Schedule'!$B$11:$I$371, 6, FALSE),"0.00")</f>
        <v>0.00</v>
      </c>
      <c r="J221" s="43">
        <v>206</v>
      </c>
      <c r="K221" s="65">
        <f>IFERROR(VLOOKUP($J221,'ARM Refinance Amort.'!$B$11:$I$371, 7, FALSE),"")</f>
        <v>0</v>
      </c>
      <c r="L221" s="59">
        <f t="shared" si="25"/>
        <v>0</v>
      </c>
      <c r="N221" s="31">
        <f t="shared" si="30"/>
        <v>266</v>
      </c>
      <c r="O221" s="65">
        <f>IFERROR(VLOOKUP($N221,'ARM Mortgage Amort. Schedule'!$B$10:$I$371, 7, FALSE),"0.00")</f>
        <v>-9.9173576018074525E-13</v>
      </c>
      <c r="P221" s="43">
        <v>206</v>
      </c>
      <c r="Q221" s="65" t="str">
        <f>IFERROR(VLOOKUP($P221,'Refinance Fixed Amort. Schedule'!$B$11:$I$371, 6, FALSE),"")</f>
        <v/>
      </c>
      <c r="R221" s="67" t="str">
        <f t="shared" si="26"/>
        <v/>
      </c>
      <c r="T221" s="31">
        <f t="shared" si="31"/>
        <v>266</v>
      </c>
      <c r="U221" s="65">
        <f>IFERROR(VLOOKUP($T221,'ARM Mortgage Amort. Schedule'!$B$10:$I$371, 7, FALSE),"0.00")</f>
        <v>-9.9173576018074525E-13</v>
      </c>
      <c r="V221" s="77">
        <v>206</v>
      </c>
      <c r="W221" s="65">
        <f>IFERROR(VLOOKUP($V221,'ARM Refinance Amort.'!$B$11:$I$371, 7, FALSE),"")</f>
        <v>0</v>
      </c>
      <c r="X221" s="67">
        <f t="shared" si="27"/>
        <v>-9.9173576018074525E-13</v>
      </c>
    </row>
    <row r="222" spans="2:24" x14ac:dyDescent="0.25">
      <c r="B222" s="31">
        <f t="shared" si="28"/>
        <v>267</v>
      </c>
      <c r="C222" s="65" t="str">
        <f>IFERROR(VLOOKUP($B222,'Fixed Mortgage Amort. Schedule'!$B$11:$I$371, 6, FALSE), "0.00")</f>
        <v>0.00</v>
      </c>
      <c r="D222" s="43">
        <v>207</v>
      </c>
      <c r="E222" s="65" t="str">
        <f>IFERROR(VLOOKUP($D222,'Refinance Fixed Amort. Schedule'!$B$11:$I$371, 6, FALSE),"0.00")</f>
        <v>0.00</v>
      </c>
      <c r="F222" s="59">
        <f t="shared" si="24"/>
        <v>0</v>
      </c>
      <c r="H222" s="31">
        <f t="shared" si="29"/>
        <v>267</v>
      </c>
      <c r="I222" s="65" t="str">
        <f>IFERROR(VLOOKUP($H222,'Fixed Mortgage Amort. Schedule'!$B$11:$I$371, 6, FALSE),"0.00")</f>
        <v>0.00</v>
      </c>
      <c r="J222" s="43">
        <v>207</v>
      </c>
      <c r="K222" s="65">
        <f>IFERROR(VLOOKUP($J222,'ARM Refinance Amort.'!$B$11:$I$371, 7, FALSE),"")</f>
        <v>0</v>
      </c>
      <c r="L222" s="59">
        <f t="shared" si="25"/>
        <v>0</v>
      </c>
      <c r="N222" s="31">
        <f t="shared" si="30"/>
        <v>267</v>
      </c>
      <c r="O222" s="65">
        <f>IFERROR(VLOOKUP($N222,'ARM Mortgage Amort. Schedule'!$B$10:$I$371, 7, FALSE),"0.00")</f>
        <v>-9.9173576018074525E-13</v>
      </c>
      <c r="P222" s="43">
        <v>207</v>
      </c>
      <c r="Q222" s="65" t="str">
        <f>IFERROR(VLOOKUP($P222,'Refinance Fixed Amort. Schedule'!$B$11:$I$371, 6, FALSE),"")</f>
        <v/>
      </c>
      <c r="R222" s="67" t="str">
        <f t="shared" si="26"/>
        <v/>
      </c>
      <c r="T222" s="31">
        <f t="shared" si="31"/>
        <v>267</v>
      </c>
      <c r="U222" s="65">
        <f>IFERROR(VLOOKUP($T222,'ARM Mortgage Amort. Schedule'!$B$10:$I$371, 7, FALSE),"0.00")</f>
        <v>-9.9173576018074525E-13</v>
      </c>
      <c r="V222" s="77">
        <v>207</v>
      </c>
      <c r="W222" s="65">
        <f>IFERROR(VLOOKUP($V222,'ARM Refinance Amort.'!$B$11:$I$371, 7, FALSE),"")</f>
        <v>0</v>
      </c>
      <c r="X222" s="67">
        <f t="shared" si="27"/>
        <v>-9.9173576018074525E-13</v>
      </c>
    </row>
    <row r="223" spans="2:24" x14ac:dyDescent="0.25">
      <c r="B223" s="31">
        <f t="shared" si="28"/>
        <v>268</v>
      </c>
      <c r="C223" s="65" t="str">
        <f>IFERROR(VLOOKUP($B223,'Fixed Mortgage Amort. Schedule'!$B$11:$I$371, 6, FALSE), "0.00")</f>
        <v>0.00</v>
      </c>
      <c r="D223" s="43">
        <v>208</v>
      </c>
      <c r="E223" s="65" t="str">
        <f>IFERROR(VLOOKUP($D223,'Refinance Fixed Amort. Schedule'!$B$11:$I$371, 6, FALSE),"0.00")</f>
        <v>0.00</v>
      </c>
      <c r="F223" s="59">
        <f t="shared" si="24"/>
        <v>0</v>
      </c>
      <c r="H223" s="31">
        <f t="shared" si="29"/>
        <v>268</v>
      </c>
      <c r="I223" s="65" t="str">
        <f>IFERROR(VLOOKUP($H223,'Fixed Mortgage Amort. Schedule'!$B$11:$I$371, 6, FALSE),"0.00")</f>
        <v>0.00</v>
      </c>
      <c r="J223" s="43">
        <v>208</v>
      </c>
      <c r="K223" s="65">
        <f>IFERROR(VLOOKUP($J223,'ARM Refinance Amort.'!$B$11:$I$371, 7, FALSE),"")</f>
        <v>0</v>
      </c>
      <c r="L223" s="59">
        <f t="shared" si="25"/>
        <v>0</v>
      </c>
      <c r="N223" s="31">
        <f t="shared" si="30"/>
        <v>268</v>
      </c>
      <c r="O223" s="65">
        <f>IFERROR(VLOOKUP($N223,'ARM Mortgage Amort. Schedule'!$B$10:$I$371, 7, FALSE),"0.00")</f>
        <v>-9.9173576018074525E-13</v>
      </c>
      <c r="P223" s="43">
        <v>208</v>
      </c>
      <c r="Q223" s="65" t="str">
        <f>IFERROR(VLOOKUP($P223,'Refinance Fixed Amort. Schedule'!$B$11:$I$371, 6, FALSE),"")</f>
        <v/>
      </c>
      <c r="R223" s="67" t="str">
        <f t="shared" si="26"/>
        <v/>
      </c>
      <c r="T223" s="31">
        <f t="shared" si="31"/>
        <v>268</v>
      </c>
      <c r="U223" s="65">
        <f>IFERROR(VLOOKUP($T223,'ARM Mortgage Amort. Schedule'!$B$10:$I$371, 7, FALSE),"0.00")</f>
        <v>-9.9173576018074525E-13</v>
      </c>
      <c r="V223" s="77">
        <v>208</v>
      </c>
      <c r="W223" s="65">
        <f>IFERROR(VLOOKUP($V223,'ARM Refinance Amort.'!$B$11:$I$371, 7, FALSE),"")</f>
        <v>0</v>
      </c>
      <c r="X223" s="67">
        <f t="shared" si="27"/>
        <v>-9.9173576018074525E-13</v>
      </c>
    </row>
    <row r="224" spans="2:24" x14ac:dyDescent="0.25">
      <c r="B224" s="31">
        <f t="shared" si="28"/>
        <v>269</v>
      </c>
      <c r="C224" s="65" t="str">
        <f>IFERROR(VLOOKUP($B224,'Fixed Mortgage Amort. Schedule'!$B$11:$I$371, 6, FALSE), "0.00")</f>
        <v>0.00</v>
      </c>
      <c r="D224" s="43">
        <v>209</v>
      </c>
      <c r="E224" s="65" t="str">
        <f>IFERROR(VLOOKUP($D224,'Refinance Fixed Amort. Schedule'!$B$11:$I$371, 6, FALSE),"0.00")</f>
        <v>0.00</v>
      </c>
      <c r="F224" s="59">
        <f t="shared" si="24"/>
        <v>0</v>
      </c>
      <c r="H224" s="31">
        <f t="shared" si="29"/>
        <v>269</v>
      </c>
      <c r="I224" s="65" t="str">
        <f>IFERROR(VLOOKUP($H224,'Fixed Mortgage Amort. Schedule'!$B$11:$I$371, 6, FALSE),"0.00")</f>
        <v>0.00</v>
      </c>
      <c r="J224" s="43">
        <v>209</v>
      </c>
      <c r="K224" s="65">
        <f>IFERROR(VLOOKUP($J224,'ARM Refinance Amort.'!$B$11:$I$371, 7, FALSE),"")</f>
        <v>0</v>
      </c>
      <c r="L224" s="59">
        <f t="shared" si="25"/>
        <v>0</v>
      </c>
      <c r="N224" s="31">
        <f t="shared" si="30"/>
        <v>269</v>
      </c>
      <c r="O224" s="65">
        <f>IFERROR(VLOOKUP($N224,'ARM Mortgage Amort. Schedule'!$B$10:$I$371, 7, FALSE),"0.00")</f>
        <v>-9.9173576018074525E-13</v>
      </c>
      <c r="P224" s="43">
        <v>209</v>
      </c>
      <c r="Q224" s="65" t="str">
        <f>IFERROR(VLOOKUP($P224,'Refinance Fixed Amort. Schedule'!$B$11:$I$371, 6, FALSE),"")</f>
        <v/>
      </c>
      <c r="R224" s="67" t="str">
        <f t="shared" si="26"/>
        <v/>
      </c>
      <c r="T224" s="31">
        <f t="shared" si="31"/>
        <v>269</v>
      </c>
      <c r="U224" s="65">
        <f>IFERROR(VLOOKUP($T224,'ARM Mortgage Amort. Schedule'!$B$10:$I$371, 7, FALSE),"0.00")</f>
        <v>-9.9173576018074525E-13</v>
      </c>
      <c r="V224" s="77">
        <v>209</v>
      </c>
      <c r="W224" s="65">
        <f>IFERROR(VLOOKUP($V224,'ARM Refinance Amort.'!$B$11:$I$371, 7, FALSE),"")</f>
        <v>0</v>
      </c>
      <c r="X224" s="67">
        <f t="shared" si="27"/>
        <v>-9.9173576018074525E-13</v>
      </c>
    </row>
    <row r="225" spans="2:24" x14ac:dyDescent="0.25">
      <c r="B225" s="31">
        <f t="shared" si="28"/>
        <v>270</v>
      </c>
      <c r="C225" s="65" t="str">
        <f>IFERROR(VLOOKUP($B225,'Fixed Mortgage Amort. Schedule'!$B$11:$I$371, 6, FALSE), "0.00")</f>
        <v>0.00</v>
      </c>
      <c r="D225" s="43">
        <v>210</v>
      </c>
      <c r="E225" s="65" t="str">
        <f>IFERROR(VLOOKUP($D225,'Refinance Fixed Amort. Schedule'!$B$11:$I$371, 6, FALSE),"0.00")</f>
        <v>0.00</v>
      </c>
      <c r="F225" s="59">
        <f t="shared" si="24"/>
        <v>0</v>
      </c>
      <c r="H225" s="31">
        <f t="shared" si="29"/>
        <v>270</v>
      </c>
      <c r="I225" s="65" t="str">
        <f>IFERROR(VLOOKUP($H225,'Fixed Mortgage Amort. Schedule'!$B$11:$I$371, 6, FALSE),"0.00")</f>
        <v>0.00</v>
      </c>
      <c r="J225" s="43">
        <v>210</v>
      </c>
      <c r="K225" s="65">
        <f>IFERROR(VLOOKUP($J225,'ARM Refinance Amort.'!$B$11:$I$371, 7, FALSE),"")</f>
        <v>0</v>
      </c>
      <c r="L225" s="59">
        <f t="shared" si="25"/>
        <v>0</v>
      </c>
      <c r="N225" s="31">
        <f t="shared" si="30"/>
        <v>270</v>
      </c>
      <c r="O225" s="65">
        <f>IFERROR(VLOOKUP($N225,'ARM Mortgage Amort. Schedule'!$B$10:$I$371, 7, FALSE),"0.00")</f>
        <v>-9.9173576018074525E-13</v>
      </c>
      <c r="P225" s="43">
        <v>210</v>
      </c>
      <c r="Q225" s="65" t="str">
        <f>IFERROR(VLOOKUP($P225,'Refinance Fixed Amort. Schedule'!$B$11:$I$371, 6, FALSE),"")</f>
        <v/>
      </c>
      <c r="R225" s="67" t="str">
        <f t="shared" si="26"/>
        <v/>
      </c>
      <c r="T225" s="31">
        <f t="shared" si="31"/>
        <v>270</v>
      </c>
      <c r="U225" s="65">
        <f>IFERROR(VLOOKUP($T225,'ARM Mortgage Amort. Schedule'!$B$10:$I$371, 7, FALSE),"0.00")</f>
        <v>-9.9173576018074525E-13</v>
      </c>
      <c r="V225" s="77">
        <v>210</v>
      </c>
      <c r="W225" s="65">
        <f>IFERROR(VLOOKUP($V225,'ARM Refinance Amort.'!$B$11:$I$371, 7, FALSE),"")</f>
        <v>0</v>
      </c>
      <c r="X225" s="67">
        <f t="shared" si="27"/>
        <v>-9.9173576018074525E-13</v>
      </c>
    </row>
    <row r="226" spans="2:24" x14ac:dyDescent="0.25">
      <c r="B226" s="31">
        <f t="shared" si="28"/>
        <v>271</v>
      </c>
      <c r="C226" s="65" t="str">
        <f>IFERROR(VLOOKUP($B226,'Fixed Mortgage Amort. Schedule'!$B$11:$I$371, 6, FALSE), "0.00")</f>
        <v>0.00</v>
      </c>
      <c r="D226" s="43">
        <v>211</v>
      </c>
      <c r="E226" s="65" t="str">
        <f>IFERROR(VLOOKUP($D226,'Refinance Fixed Amort. Schedule'!$B$11:$I$371, 6, FALSE),"0.00")</f>
        <v>0.00</v>
      </c>
      <c r="F226" s="59">
        <f t="shared" si="24"/>
        <v>0</v>
      </c>
      <c r="H226" s="31">
        <f t="shared" si="29"/>
        <v>271</v>
      </c>
      <c r="I226" s="65" t="str">
        <f>IFERROR(VLOOKUP($H226,'Fixed Mortgage Amort. Schedule'!$B$11:$I$371, 6, FALSE),"0.00")</f>
        <v>0.00</v>
      </c>
      <c r="J226" s="43">
        <v>211</v>
      </c>
      <c r="K226" s="65">
        <f>IFERROR(VLOOKUP($J226,'ARM Refinance Amort.'!$B$11:$I$371, 7, FALSE),"")</f>
        <v>0</v>
      </c>
      <c r="L226" s="59">
        <f t="shared" si="25"/>
        <v>0</v>
      </c>
      <c r="N226" s="31">
        <f t="shared" si="30"/>
        <v>271</v>
      </c>
      <c r="O226" s="65">
        <f>IFERROR(VLOOKUP($N226,'ARM Mortgage Amort. Schedule'!$B$10:$I$371, 7, FALSE),"0.00")</f>
        <v>-9.9173576018074525E-13</v>
      </c>
      <c r="P226" s="43">
        <v>211</v>
      </c>
      <c r="Q226" s="65" t="str">
        <f>IFERROR(VLOOKUP($P226,'Refinance Fixed Amort. Schedule'!$B$11:$I$371, 6, FALSE),"")</f>
        <v/>
      </c>
      <c r="R226" s="67" t="str">
        <f t="shared" si="26"/>
        <v/>
      </c>
      <c r="T226" s="31">
        <f t="shared" si="31"/>
        <v>271</v>
      </c>
      <c r="U226" s="65">
        <f>IFERROR(VLOOKUP($T226,'ARM Mortgage Amort. Schedule'!$B$10:$I$371, 7, FALSE),"0.00")</f>
        <v>-9.9173576018074525E-13</v>
      </c>
      <c r="V226" s="77">
        <v>211</v>
      </c>
      <c r="W226" s="65">
        <f>IFERROR(VLOOKUP($V226,'ARM Refinance Amort.'!$B$11:$I$371, 7, FALSE),"")</f>
        <v>0</v>
      </c>
      <c r="X226" s="67">
        <f t="shared" si="27"/>
        <v>-9.9173576018074525E-13</v>
      </c>
    </row>
    <row r="227" spans="2:24" x14ac:dyDescent="0.25">
      <c r="B227" s="31">
        <f t="shared" si="28"/>
        <v>272</v>
      </c>
      <c r="C227" s="65" t="str">
        <f>IFERROR(VLOOKUP($B227,'Fixed Mortgage Amort. Schedule'!$B$11:$I$371, 6, FALSE), "0.00")</f>
        <v>0.00</v>
      </c>
      <c r="D227" s="43">
        <v>212</v>
      </c>
      <c r="E227" s="65" t="str">
        <f>IFERROR(VLOOKUP($D227,'Refinance Fixed Amort. Schedule'!$B$11:$I$371, 6, FALSE),"0.00")</f>
        <v>0.00</v>
      </c>
      <c r="F227" s="59">
        <f t="shared" si="24"/>
        <v>0</v>
      </c>
      <c r="H227" s="31">
        <f t="shared" si="29"/>
        <v>272</v>
      </c>
      <c r="I227" s="65" t="str">
        <f>IFERROR(VLOOKUP($H227,'Fixed Mortgage Amort. Schedule'!$B$11:$I$371, 6, FALSE),"0.00")</f>
        <v>0.00</v>
      </c>
      <c r="J227" s="43">
        <v>212</v>
      </c>
      <c r="K227" s="65">
        <f>IFERROR(VLOOKUP($J227,'ARM Refinance Amort.'!$B$11:$I$371, 7, FALSE),"")</f>
        <v>0</v>
      </c>
      <c r="L227" s="59">
        <f t="shared" si="25"/>
        <v>0</v>
      </c>
      <c r="N227" s="31">
        <f t="shared" si="30"/>
        <v>272</v>
      </c>
      <c r="O227" s="65">
        <f>IFERROR(VLOOKUP($N227,'ARM Mortgage Amort. Schedule'!$B$10:$I$371, 7, FALSE),"0.00")</f>
        <v>-9.9173576018074525E-13</v>
      </c>
      <c r="P227" s="43">
        <v>212</v>
      </c>
      <c r="Q227" s="65" t="str">
        <f>IFERROR(VLOOKUP($P227,'Refinance Fixed Amort. Schedule'!$B$11:$I$371, 6, FALSE),"")</f>
        <v/>
      </c>
      <c r="R227" s="67" t="str">
        <f t="shared" si="26"/>
        <v/>
      </c>
      <c r="T227" s="31">
        <f t="shared" si="31"/>
        <v>272</v>
      </c>
      <c r="U227" s="65">
        <f>IFERROR(VLOOKUP($T227,'ARM Mortgage Amort. Schedule'!$B$10:$I$371, 7, FALSE),"0.00")</f>
        <v>-9.9173576018074525E-13</v>
      </c>
      <c r="V227" s="77">
        <v>212</v>
      </c>
      <c r="W227" s="65">
        <f>IFERROR(VLOOKUP($V227,'ARM Refinance Amort.'!$B$11:$I$371, 7, FALSE),"")</f>
        <v>0</v>
      </c>
      <c r="X227" s="67">
        <f t="shared" si="27"/>
        <v>-9.9173576018074525E-13</v>
      </c>
    </row>
    <row r="228" spans="2:24" x14ac:dyDescent="0.25">
      <c r="B228" s="31">
        <f t="shared" si="28"/>
        <v>273</v>
      </c>
      <c r="C228" s="65" t="str">
        <f>IFERROR(VLOOKUP($B228,'Fixed Mortgage Amort. Schedule'!$B$11:$I$371, 6, FALSE), "0.00")</f>
        <v>0.00</v>
      </c>
      <c r="D228" s="43">
        <v>213</v>
      </c>
      <c r="E228" s="65" t="str">
        <f>IFERROR(VLOOKUP($D228,'Refinance Fixed Amort. Schedule'!$B$11:$I$371, 6, FALSE),"0.00")</f>
        <v>0.00</v>
      </c>
      <c r="F228" s="59">
        <f t="shared" si="24"/>
        <v>0</v>
      </c>
      <c r="H228" s="31">
        <f t="shared" si="29"/>
        <v>273</v>
      </c>
      <c r="I228" s="65" t="str">
        <f>IFERROR(VLOOKUP($H228,'Fixed Mortgage Amort. Schedule'!$B$11:$I$371, 6, FALSE),"0.00")</f>
        <v>0.00</v>
      </c>
      <c r="J228" s="43">
        <v>213</v>
      </c>
      <c r="K228" s="65">
        <f>IFERROR(VLOOKUP($J228,'ARM Refinance Amort.'!$B$11:$I$371, 7, FALSE),"")</f>
        <v>0</v>
      </c>
      <c r="L228" s="59">
        <f t="shared" si="25"/>
        <v>0</v>
      </c>
      <c r="N228" s="31">
        <f t="shared" si="30"/>
        <v>273</v>
      </c>
      <c r="O228" s="65">
        <f>IFERROR(VLOOKUP($N228,'ARM Mortgage Amort. Schedule'!$B$10:$I$371, 7, FALSE),"0.00")</f>
        <v>-9.9173576018074525E-13</v>
      </c>
      <c r="P228" s="43">
        <v>213</v>
      </c>
      <c r="Q228" s="65" t="str">
        <f>IFERROR(VLOOKUP($P228,'Refinance Fixed Amort. Schedule'!$B$11:$I$371, 6, FALSE),"")</f>
        <v/>
      </c>
      <c r="R228" s="67" t="str">
        <f t="shared" si="26"/>
        <v/>
      </c>
      <c r="T228" s="31">
        <f t="shared" si="31"/>
        <v>273</v>
      </c>
      <c r="U228" s="65">
        <f>IFERROR(VLOOKUP($T228,'ARM Mortgage Amort. Schedule'!$B$10:$I$371, 7, FALSE),"0.00")</f>
        <v>-9.9173576018074525E-13</v>
      </c>
      <c r="V228" s="77">
        <v>213</v>
      </c>
      <c r="W228" s="65">
        <f>IFERROR(VLOOKUP($V228,'ARM Refinance Amort.'!$B$11:$I$371, 7, FALSE),"")</f>
        <v>0</v>
      </c>
      <c r="X228" s="67">
        <f t="shared" si="27"/>
        <v>-9.9173576018074525E-13</v>
      </c>
    </row>
    <row r="229" spans="2:24" x14ac:dyDescent="0.25">
      <c r="B229" s="31">
        <f t="shared" si="28"/>
        <v>274</v>
      </c>
      <c r="C229" s="65" t="str">
        <f>IFERROR(VLOOKUP($B229,'Fixed Mortgage Amort. Schedule'!$B$11:$I$371, 6, FALSE), "0.00")</f>
        <v>0.00</v>
      </c>
      <c r="D229" s="43">
        <v>214</v>
      </c>
      <c r="E229" s="65" t="str">
        <f>IFERROR(VLOOKUP($D229,'Refinance Fixed Amort. Schedule'!$B$11:$I$371, 6, FALSE),"0.00")</f>
        <v>0.00</v>
      </c>
      <c r="F229" s="59">
        <f t="shared" si="24"/>
        <v>0</v>
      </c>
      <c r="H229" s="31">
        <f t="shared" si="29"/>
        <v>274</v>
      </c>
      <c r="I229" s="65" t="str">
        <f>IFERROR(VLOOKUP($H229,'Fixed Mortgage Amort. Schedule'!$B$11:$I$371, 6, FALSE),"0.00")</f>
        <v>0.00</v>
      </c>
      <c r="J229" s="43">
        <v>214</v>
      </c>
      <c r="K229" s="65">
        <f>IFERROR(VLOOKUP($J229,'ARM Refinance Amort.'!$B$11:$I$371, 7, FALSE),"")</f>
        <v>0</v>
      </c>
      <c r="L229" s="59">
        <f t="shared" si="25"/>
        <v>0</v>
      </c>
      <c r="N229" s="31">
        <f t="shared" si="30"/>
        <v>274</v>
      </c>
      <c r="O229" s="65">
        <f>IFERROR(VLOOKUP($N229,'ARM Mortgage Amort. Schedule'!$B$10:$I$371, 7, FALSE),"0.00")</f>
        <v>-9.9173576018074525E-13</v>
      </c>
      <c r="P229" s="43">
        <v>214</v>
      </c>
      <c r="Q229" s="65" t="str">
        <f>IFERROR(VLOOKUP($P229,'Refinance Fixed Amort. Schedule'!$B$11:$I$371, 6, FALSE),"")</f>
        <v/>
      </c>
      <c r="R229" s="67" t="str">
        <f t="shared" si="26"/>
        <v/>
      </c>
      <c r="T229" s="31">
        <f t="shared" si="31"/>
        <v>274</v>
      </c>
      <c r="U229" s="65">
        <f>IFERROR(VLOOKUP($T229,'ARM Mortgage Amort. Schedule'!$B$10:$I$371, 7, FALSE),"0.00")</f>
        <v>-9.9173576018074525E-13</v>
      </c>
      <c r="V229" s="77">
        <v>214</v>
      </c>
      <c r="W229" s="65">
        <f>IFERROR(VLOOKUP($V229,'ARM Refinance Amort.'!$B$11:$I$371, 7, FALSE),"")</f>
        <v>0</v>
      </c>
      <c r="X229" s="67">
        <f t="shared" si="27"/>
        <v>-9.9173576018074525E-13</v>
      </c>
    </row>
    <row r="230" spans="2:24" x14ac:dyDescent="0.25">
      <c r="B230" s="31">
        <f t="shared" si="28"/>
        <v>275</v>
      </c>
      <c r="C230" s="65" t="str">
        <f>IFERROR(VLOOKUP($B230,'Fixed Mortgage Amort. Schedule'!$B$11:$I$371, 6, FALSE), "0.00")</f>
        <v>0.00</v>
      </c>
      <c r="D230" s="43">
        <v>215</v>
      </c>
      <c r="E230" s="65" t="str">
        <f>IFERROR(VLOOKUP($D230,'Refinance Fixed Amort. Schedule'!$B$11:$I$371, 6, FALSE),"0.00")</f>
        <v>0.00</v>
      </c>
      <c r="F230" s="59">
        <f t="shared" si="24"/>
        <v>0</v>
      </c>
      <c r="H230" s="31">
        <f t="shared" si="29"/>
        <v>275</v>
      </c>
      <c r="I230" s="65" t="str">
        <f>IFERROR(VLOOKUP($H230,'Fixed Mortgage Amort. Schedule'!$B$11:$I$371, 6, FALSE),"0.00")</f>
        <v>0.00</v>
      </c>
      <c r="J230" s="43">
        <v>215</v>
      </c>
      <c r="K230" s="65">
        <f>IFERROR(VLOOKUP($J230,'ARM Refinance Amort.'!$B$11:$I$371, 7, FALSE),"")</f>
        <v>0</v>
      </c>
      <c r="L230" s="59">
        <f t="shared" si="25"/>
        <v>0</v>
      </c>
      <c r="N230" s="31">
        <f t="shared" si="30"/>
        <v>275</v>
      </c>
      <c r="O230" s="65">
        <f>IFERROR(VLOOKUP($N230,'ARM Mortgage Amort. Schedule'!$B$10:$I$371, 7, FALSE),"0.00")</f>
        <v>-9.9173576018074525E-13</v>
      </c>
      <c r="P230" s="43">
        <v>215</v>
      </c>
      <c r="Q230" s="65" t="str">
        <f>IFERROR(VLOOKUP($P230,'Refinance Fixed Amort. Schedule'!$B$11:$I$371, 6, FALSE),"")</f>
        <v/>
      </c>
      <c r="R230" s="67" t="str">
        <f t="shared" si="26"/>
        <v/>
      </c>
      <c r="T230" s="31">
        <f t="shared" si="31"/>
        <v>275</v>
      </c>
      <c r="U230" s="65">
        <f>IFERROR(VLOOKUP($T230,'ARM Mortgage Amort. Schedule'!$B$10:$I$371, 7, FALSE),"0.00")</f>
        <v>-9.9173576018074525E-13</v>
      </c>
      <c r="V230" s="77">
        <v>215</v>
      </c>
      <c r="W230" s="65">
        <f>IFERROR(VLOOKUP($V230,'ARM Refinance Amort.'!$B$11:$I$371, 7, FALSE),"")</f>
        <v>0</v>
      </c>
      <c r="X230" s="67">
        <f t="shared" si="27"/>
        <v>-9.9173576018074525E-13</v>
      </c>
    </row>
    <row r="231" spans="2:24" x14ac:dyDescent="0.25">
      <c r="B231" s="31">
        <f t="shared" si="28"/>
        <v>276</v>
      </c>
      <c r="C231" s="65" t="str">
        <f>IFERROR(VLOOKUP($B231,'Fixed Mortgage Amort. Schedule'!$B$11:$I$371, 6, FALSE), "0.00")</f>
        <v>0.00</v>
      </c>
      <c r="D231" s="43">
        <v>216</v>
      </c>
      <c r="E231" s="65" t="str">
        <f>IFERROR(VLOOKUP($D231,'Refinance Fixed Amort. Schedule'!$B$11:$I$371, 6, FALSE),"0.00")</f>
        <v>0.00</v>
      </c>
      <c r="F231" s="59">
        <f t="shared" si="24"/>
        <v>0</v>
      </c>
      <c r="H231" s="31">
        <f t="shared" si="29"/>
        <v>276</v>
      </c>
      <c r="I231" s="65" t="str">
        <f>IFERROR(VLOOKUP($H231,'Fixed Mortgage Amort. Schedule'!$B$11:$I$371, 6, FALSE),"0.00")</f>
        <v>0.00</v>
      </c>
      <c r="J231" s="43">
        <v>216</v>
      </c>
      <c r="K231" s="65">
        <f>IFERROR(VLOOKUP($J231,'ARM Refinance Amort.'!$B$11:$I$371, 7, FALSE),"")</f>
        <v>0</v>
      </c>
      <c r="L231" s="59">
        <f t="shared" si="25"/>
        <v>0</v>
      </c>
      <c r="N231" s="31">
        <f t="shared" si="30"/>
        <v>276</v>
      </c>
      <c r="O231" s="65">
        <f>IFERROR(VLOOKUP($N231,'ARM Mortgage Amort. Schedule'!$B$10:$I$371, 7, FALSE),"0.00")</f>
        <v>-9.9173576018074525E-13</v>
      </c>
      <c r="P231" s="43">
        <v>216</v>
      </c>
      <c r="Q231" s="65" t="str">
        <f>IFERROR(VLOOKUP($P231,'Refinance Fixed Amort. Schedule'!$B$11:$I$371, 6, FALSE),"")</f>
        <v/>
      </c>
      <c r="R231" s="67" t="str">
        <f t="shared" si="26"/>
        <v/>
      </c>
      <c r="T231" s="31">
        <f t="shared" si="31"/>
        <v>276</v>
      </c>
      <c r="U231" s="65">
        <f>IFERROR(VLOOKUP($T231,'ARM Mortgage Amort. Schedule'!$B$10:$I$371, 7, FALSE),"0.00")</f>
        <v>-9.9173576018074525E-13</v>
      </c>
      <c r="V231" s="77">
        <v>216</v>
      </c>
      <c r="W231" s="65">
        <f>IFERROR(VLOOKUP($V231,'ARM Refinance Amort.'!$B$11:$I$371, 7, FALSE),"")</f>
        <v>0</v>
      </c>
      <c r="X231" s="67">
        <f t="shared" si="27"/>
        <v>-9.9173576018074525E-13</v>
      </c>
    </row>
    <row r="232" spans="2:24" x14ac:dyDescent="0.25">
      <c r="B232" s="31">
        <f t="shared" si="28"/>
        <v>277</v>
      </c>
      <c r="C232" s="65" t="str">
        <f>IFERROR(VLOOKUP($B232,'Fixed Mortgage Amort. Schedule'!$B$11:$I$371, 6, FALSE), "0.00")</f>
        <v>0.00</v>
      </c>
      <c r="D232" s="43">
        <v>217</v>
      </c>
      <c r="E232" s="65" t="str">
        <f>IFERROR(VLOOKUP($D232,'Refinance Fixed Amort. Schedule'!$B$11:$I$371, 6, FALSE),"0.00")</f>
        <v>0.00</v>
      </c>
      <c r="F232" s="59">
        <f t="shared" si="24"/>
        <v>0</v>
      </c>
      <c r="H232" s="31">
        <f t="shared" si="29"/>
        <v>277</v>
      </c>
      <c r="I232" s="65" t="str">
        <f>IFERROR(VLOOKUP($H232,'Fixed Mortgage Amort. Schedule'!$B$11:$I$371, 6, FALSE),"0.00")</f>
        <v>0.00</v>
      </c>
      <c r="J232" s="43">
        <v>217</v>
      </c>
      <c r="K232" s="65">
        <f>IFERROR(VLOOKUP($J232,'ARM Refinance Amort.'!$B$11:$I$371, 7, FALSE),"")</f>
        <v>0</v>
      </c>
      <c r="L232" s="59">
        <f t="shared" si="25"/>
        <v>0</v>
      </c>
      <c r="N232" s="31">
        <f t="shared" si="30"/>
        <v>277</v>
      </c>
      <c r="O232" s="65">
        <f>IFERROR(VLOOKUP($N232,'ARM Mortgage Amort. Schedule'!$B$10:$I$371, 7, FALSE),"0.00")</f>
        <v>-9.9173576018074525E-13</v>
      </c>
      <c r="P232" s="43">
        <v>217</v>
      </c>
      <c r="Q232" s="65" t="str">
        <f>IFERROR(VLOOKUP($P232,'Refinance Fixed Amort. Schedule'!$B$11:$I$371, 6, FALSE),"")</f>
        <v/>
      </c>
      <c r="R232" s="67" t="str">
        <f t="shared" si="26"/>
        <v/>
      </c>
      <c r="T232" s="31">
        <f t="shared" si="31"/>
        <v>277</v>
      </c>
      <c r="U232" s="65">
        <f>IFERROR(VLOOKUP($T232,'ARM Mortgage Amort. Schedule'!$B$10:$I$371, 7, FALSE),"0.00")</f>
        <v>-9.9173576018074525E-13</v>
      </c>
      <c r="V232" s="77">
        <v>217</v>
      </c>
      <c r="W232" s="65">
        <f>IFERROR(VLOOKUP($V232,'ARM Refinance Amort.'!$B$11:$I$371, 7, FALSE),"")</f>
        <v>0</v>
      </c>
      <c r="X232" s="67">
        <f t="shared" si="27"/>
        <v>-9.9173576018074525E-13</v>
      </c>
    </row>
    <row r="233" spans="2:24" x14ac:dyDescent="0.25">
      <c r="B233" s="31">
        <f t="shared" si="28"/>
        <v>278</v>
      </c>
      <c r="C233" s="65" t="str">
        <f>IFERROR(VLOOKUP($B233,'Fixed Mortgage Amort. Schedule'!$B$11:$I$371, 6, FALSE), "0.00")</f>
        <v>0.00</v>
      </c>
      <c r="D233" s="43">
        <v>218</v>
      </c>
      <c r="E233" s="65" t="str">
        <f>IFERROR(VLOOKUP($D233,'Refinance Fixed Amort. Schedule'!$B$11:$I$371, 6, FALSE),"0.00")</f>
        <v>0.00</v>
      </c>
      <c r="F233" s="59">
        <f t="shared" si="24"/>
        <v>0</v>
      </c>
      <c r="H233" s="31">
        <f t="shared" si="29"/>
        <v>278</v>
      </c>
      <c r="I233" s="65" t="str">
        <f>IFERROR(VLOOKUP($H233,'Fixed Mortgage Amort. Schedule'!$B$11:$I$371, 6, FALSE),"0.00")</f>
        <v>0.00</v>
      </c>
      <c r="J233" s="43">
        <v>218</v>
      </c>
      <c r="K233" s="65">
        <f>IFERROR(VLOOKUP($J233,'ARM Refinance Amort.'!$B$11:$I$371, 7, FALSE),"")</f>
        <v>0</v>
      </c>
      <c r="L233" s="59">
        <f t="shared" si="25"/>
        <v>0</v>
      </c>
      <c r="N233" s="31">
        <f t="shared" si="30"/>
        <v>278</v>
      </c>
      <c r="O233" s="65">
        <f>IFERROR(VLOOKUP($N233,'ARM Mortgage Amort. Schedule'!$B$10:$I$371, 7, FALSE),"0.00")</f>
        <v>-9.9173576018074525E-13</v>
      </c>
      <c r="P233" s="43">
        <v>218</v>
      </c>
      <c r="Q233" s="65" t="str">
        <f>IFERROR(VLOOKUP($P233,'Refinance Fixed Amort. Schedule'!$B$11:$I$371, 6, FALSE),"")</f>
        <v/>
      </c>
      <c r="R233" s="67" t="str">
        <f t="shared" si="26"/>
        <v/>
      </c>
      <c r="T233" s="31">
        <f t="shared" si="31"/>
        <v>278</v>
      </c>
      <c r="U233" s="65">
        <f>IFERROR(VLOOKUP($T233,'ARM Mortgage Amort. Schedule'!$B$10:$I$371, 7, FALSE),"0.00")</f>
        <v>-9.9173576018074525E-13</v>
      </c>
      <c r="V233" s="77">
        <v>218</v>
      </c>
      <c r="W233" s="65">
        <f>IFERROR(VLOOKUP($V233,'ARM Refinance Amort.'!$B$11:$I$371, 7, FALSE),"")</f>
        <v>0</v>
      </c>
      <c r="X233" s="67">
        <f t="shared" si="27"/>
        <v>-9.9173576018074525E-13</v>
      </c>
    </row>
    <row r="234" spans="2:24" x14ac:dyDescent="0.25">
      <c r="B234" s="31">
        <f t="shared" si="28"/>
        <v>279</v>
      </c>
      <c r="C234" s="65" t="str">
        <f>IFERROR(VLOOKUP($B234,'Fixed Mortgage Amort. Schedule'!$B$11:$I$371, 6, FALSE), "0.00")</f>
        <v>0.00</v>
      </c>
      <c r="D234" s="43">
        <v>219</v>
      </c>
      <c r="E234" s="65" t="str">
        <f>IFERROR(VLOOKUP($D234,'Refinance Fixed Amort. Schedule'!$B$11:$I$371, 6, FALSE),"0.00")</f>
        <v>0.00</v>
      </c>
      <c r="F234" s="59">
        <f t="shared" si="24"/>
        <v>0</v>
      </c>
      <c r="H234" s="31">
        <f t="shared" si="29"/>
        <v>279</v>
      </c>
      <c r="I234" s="65" t="str">
        <f>IFERROR(VLOOKUP($H234,'Fixed Mortgage Amort. Schedule'!$B$11:$I$371, 6, FALSE),"0.00")</f>
        <v>0.00</v>
      </c>
      <c r="J234" s="43">
        <v>219</v>
      </c>
      <c r="K234" s="65">
        <f>IFERROR(VLOOKUP($J234,'ARM Refinance Amort.'!$B$11:$I$371, 7, FALSE),"")</f>
        <v>0</v>
      </c>
      <c r="L234" s="59">
        <f t="shared" si="25"/>
        <v>0</v>
      </c>
      <c r="N234" s="31">
        <f t="shared" si="30"/>
        <v>279</v>
      </c>
      <c r="O234" s="65">
        <f>IFERROR(VLOOKUP($N234,'ARM Mortgage Amort. Schedule'!$B$10:$I$371, 7, FALSE),"0.00")</f>
        <v>-9.9173576018074525E-13</v>
      </c>
      <c r="P234" s="43">
        <v>219</v>
      </c>
      <c r="Q234" s="65" t="str">
        <f>IFERROR(VLOOKUP($P234,'Refinance Fixed Amort. Schedule'!$B$11:$I$371, 6, FALSE),"")</f>
        <v/>
      </c>
      <c r="R234" s="67" t="str">
        <f t="shared" si="26"/>
        <v/>
      </c>
      <c r="T234" s="31">
        <f t="shared" si="31"/>
        <v>279</v>
      </c>
      <c r="U234" s="65">
        <f>IFERROR(VLOOKUP($T234,'ARM Mortgage Amort. Schedule'!$B$10:$I$371, 7, FALSE),"0.00")</f>
        <v>-9.9173576018074525E-13</v>
      </c>
      <c r="V234" s="77">
        <v>219</v>
      </c>
      <c r="W234" s="65">
        <f>IFERROR(VLOOKUP($V234,'ARM Refinance Amort.'!$B$11:$I$371, 7, FALSE),"")</f>
        <v>0</v>
      </c>
      <c r="X234" s="67">
        <f t="shared" si="27"/>
        <v>-9.9173576018074525E-13</v>
      </c>
    </row>
    <row r="235" spans="2:24" x14ac:dyDescent="0.25">
      <c r="B235" s="31">
        <f t="shared" si="28"/>
        <v>280</v>
      </c>
      <c r="C235" s="65" t="str">
        <f>IFERROR(VLOOKUP($B235,'Fixed Mortgage Amort. Schedule'!$B$11:$I$371, 6, FALSE), "0.00")</f>
        <v>0.00</v>
      </c>
      <c r="D235" s="43">
        <v>220</v>
      </c>
      <c r="E235" s="65" t="str">
        <f>IFERROR(VLOOKUP($D235,'Refinance Fixed Amort. Schedule'!$B$11:$I$371, 6, FALSE),"0.00")</f>
        <v>0.00</v>
      </c>
      <c r="F235" s="59">
        <f t="shared" si="24"/>
        <v>0</v>
      </c>
      <c r="H235" s="31">
        <f t="shared" si="29"/>
        <v>280</v>
      </c>
      <c r="I235" s="65" t="str">
        <f>IFERROR(VLOOKUP($H235,'Fixed Mortgage Amort. Schedule'!$B$11:$I$371, 6, FALSE),"0.00")</f>
        <v>0.00</v>
      </c>
      <c r="J235" s="43">
        <v>220</v>
      </c>
      <c r="K235" s="65">
        <f>IFERROR(VLOOKUP($J235,'ARM Refinance Amort.'!$B$11:$I$371, 7, FALSE),"")</f>
        <v>0</v>
      </c>
      <c r="L235" s="59">
        <f t="shared" si="25"/>
        <v>0</v>
      </c>
      <c r="N235" s="31">
        <f t="shared" si="30"/>
        <v>280</v>
      </c>
      <c r="O235" s="65">
        <f>IFERROR(VLOOKUP($N235,'ARM Mortgage Amort. Schedule'!$B$10:$I$371, 7, FALSE),"0.00")</f>
        <v>-9.9173576018074525E-13</v>
      </c>
      <c r="P235" s="43">
        <v>220</v>
      </c>
      <c r="Q235" s="65" t="str">
        <f>IFERROR(VLOOKUP($P235,'Refinance Fixed Amort. Schedule'!$B$11:$I$371, 6, FALSE),"")</f>
        <v/>
      </c>
      <c r="R235" s="67" t="str">
        <f t="shared" si="26"/>
        <v/>
      </c>
      <c r="T235" s="31">
        <f t="shared" si="31"/>
        <v>280</v>
      </c>
      <c r="U235" s="65">
        <f>IFERROR(VLOOKUP($T235,'ARM Mortgage Amort. Schedule'!$B$10:$I$371, 7, FALSE),"0.00")</f>
        <v>-9.9173576018074525E-13</v>
      </c>
      <c r="V235" s="77">
        <v>220</v>
      </c>
      <c r="W235" s="65">
        <f>IFERROR(VLOOKUP($V235,'ARM Refinance Amort.'!$B$11:$I$371, 7, FALSE),"")</f>
        <v>0</v>
      </c>
      <c r="X235" s="67">
        <f t="shared" si="27"/>
        <v>-9.9173576018074525E-13</v>
      </c>
    </row>
    <row r="236" spans="2:24" x14ac:dyDescent="0.25">
      <c r="B236" s="31">
        <f t="shared" si="28"/>
        <v>281</v>
      </c>
      <c r="C236" s="65" t="str">
        <f>IFERROR(VLOOKUP($B236,'Fixed Mortgage Amort. Schedule'!$B$11:$I$371, 6, FALSE), "0.00")</f>
        <v>0.00</v>
      </c>
      <c r="D236" s="43">
        <v>221</v>
      </c>
      <c r="E236" s="65" t="str">
        <f>IFERROR(VLOOKUP($D236,'Refinance Fixed Amort. Schedule'!$B$11:$I$371, 6, FALSE),"0.00")</f>
        <v>0.00</v>
      </c>
      <c r="F236" s="59">
        <f t="shared" si="24"/>
        <v>0</v>
      </c>
      <c r="H236" s="31">
        <f t="shared" si="29"/>
        <v>281</v>
      </c>
      <c r="I236" s="65" t="str">
        <f>IFERROR(VLOOKUP($H236,'Fixed Mortgage Amort. Schedule'!$B$11:$I$371, 6, FALSE),"0.00")</f>
        <v>0.00</v>
      </c>
      <c r="J236" s="43">
        <v>221</v>
      </c>
      <c r="K236" s="65">
        <f>IFERROR(VLOOKUP($J236,'ARM Refinance Amort.'!$B$11:$I$371, 7, FALSE),"")</f>
        <v>0</v>
      </c>
      <c r="L236" s="59">
        <f t="shared" si="25"/>
        <v>0</v>
      </c>
      <c r="N236" s="31">
        <f t="shared" si="30"/>
        <v>281</v>
      </c>
      <c r="O236" s="65">
        <f>IFERROR(VLOOKUP($N236,'ARM Mortgage Amort. Schedule'!$B$10:$I$371, 7, FALSE),"0.00")</f>
        <v>-9.9173576018074525E-13</v>
      </c>
      <c r="P236" s="43">
        <v>221</v>
      </c>
      <c r="Q236" s="65" t="str">
        <f>IFERROR(VLOOKUP($P236,'Refinance Fixed Amort. Schedule'!$B$11:$I$371, 6, FALSE),"")</f>
        <v/>
      </c>
      <c r="R236" s="67" t="str">
        <f t="shared" si="26"/>
        <v/>
      </c>
      <c r="T236" s="31">
        <f t="shared" si="31"/>
        <v>281</v>
      </c>
      <c r="U236" s="65">
        <f>IFERROR(VLOOKUP($T236,'ARM Mortgage Amort. Schedule'!$B$10:$I$371, 7, FALSE),"0.00")</f>
        <v>-9.9173576018074525E-13</v>
      </c>
      <c r="V236" s="77">
        <v>221</v>
      </c>
      <c r="W236" s="65">
        <f>IFERROR(VLOOKUP($V236,'ARM Refinance Amort.'!$B$11:$I$371, 7, FALSE),"")</f>
        <v>0</v>
      </c>
      <c r="X236" s="67">
        <f t="shared" si="27"/>
        <v>-9.9173576018074525E-13</v>
      </c>
    </row>
    <row r="237" spans="2:24" x14ac:dyDescent="0.25">
      <c r="B237" s="31">
        <f t="shared" si="28"/>
        <v>282</v>
      </c>
      <c r="C237" s="65" t="str">
        <f>IFERROR(VLOOKUP($B237,'Fixed Mortgage Amort. Schedule'!$B$11:$I$371, 6, FALSE), "0.00")</f>
        <v>0.00</v>
      </c>
      <c r="D237" s="43">
        <v>222</v>
      </c>
      <c r="E237" s="65" t="str">
        <f>IFERROR(VLOOKUP($D237,'Refinance Fixed Amort. Schedule'!$B$11:$I$371, 6, FALSE),"0.00")</f>
        <v>0.00</v>
      </c>
      <c r="F237" s="59">
        <f t="shared" si="24"/>
        <v>0</v>
      </c>
      <c r="H237" s="31">
        <f t="shared" si="29"/>
        <v>282</v>
      </c>
      <c r="I237" s="65" t="str">
        <f>IFERROR(VLOOKUP($H237,'Fixed Mortgage Amort. Schedule'!$B$11:$I$371, 6, FALSE),"0.00")</f>
        <v>0.00</v>
      </c>
      <c r="J237" s="43">
        <v>222</v>
      </c>
      <c r="K237" s="65">
        <f>IFERROR(VLOOKUP($J237,'ARM Refinance Amort.'!$B$11:$I$371, 7, FALSE),"")</f>
        <v>0</v>
      </c>
      <c r="L237" s="59">
        <f t="shared" si="25"/>
        <v>0</v>
      </c>
      <c r="N237" s="31">
        <f t="shared" si="30"/>
        <v>282</v>
      </c>
      <c r="O237" s="65">
        <f>IFERROR(VLOOKUP($N237,'ARM Mortgage Amort. Schedule'!$B$10:$I$371, 7, FALSE),"0.00")</f>
        <v>-9.9173576018074525E-13</v>
      </c>
      <c r="P237" s="43">
        <v>222</v>
      </c>
      <c r="Q237" s="65" t="str">
        <f>IFERROR(VLOOKUP($P237,'Refinance Fixed Amort. Schedule'!$B$11:$I$371, 6, FALSE),"")</f>
        <v/>
      </c>
      <c r="R237" s="67" t="str">
        <f t="shared" si="26"/>
        <v/>
      </c>
      <c r="T237" s="31">
        <f t="shared" si="31"/>
        <v>282</v>
      </c>
      <c r="U237" s="65">
        <f>IFERROR(VLOOKUP($T237,'ARM Mortgage Amort. Schedule'!$B$10:$I$371, 7, FALSE),"0.00")</f>
        <v>-9.9173576018074525E-13</v>
      </c>
      <c r="V237" s="77">
        <v>222</v>
      </c>
      <c r="W237" s="65">
        <f>IFERROR(VLOOKUP($V237,'ARM Refinance Amort.'!$B$11:$I$371, 7, FALSE),"")</f>
        <v>0</v>
      </c>
      <c r="X237" s="67">
        <f t="shared" si="27"/>
        <v>-9.9173576018074525E-13</v>
      </c>
    </row>
    <row r="238" spans="2:24" x14ac:dyDescent="0.25">
      <c r="B238" s="31">
        <f t="shared" si="28"/>
        <v>283</v>
      </c>
      <c r="C238" s="65" t="str">
        <f>IFERROR(VLOOKUP($B238,'Fixed Mortgage Amort. Schedule'!$B$11:$I$371, 6, FALSE), "0.00")</f>
        <v>0.00</v>
      </c>
      <c r="D238" s="43">
        <v>223</v>
      </c>
      <c r="E238" s="65" t="str">
        <f>IFERROR(VLOOKUP($D238,'Refinance Fixed Amort. Schedule'!$B$11:$I$371, 6, FALSE),"0.00")</f>
        <v>0.00</v>
      </c>
      <c r="F238" s="59">
        <f t="shared" si="24"/>
        <v>0</v>
      </c>
      <c r="H238" s="31">
        <f t="shared" si="29"/>
        <v>283</v>
      </c>
      <c r="I238" s="65" t="str">
        <f>IFERROR(VLOOKUP($H238,'Fixed Mortgage Amort. Schedule'!$B$11:$I$371, 6, FALSE),"0.00")</f>
        <v>0.00</v>
      </c>
      <c r="J238" s="43">
        <v>223</v>
      </c>
      <c r="K238" s="65">
        <f>IFERROR(VLOOKUP($J238,'ARM Refinance Amort.'!$B$11:$I$371, 7, FALSE),"")</f>
        <v>0</v>
      </c>
      <c r="L238" s="59">
        <f t="shared" si="25"/>
        <v>0</v>
      </c>
      <c r="N238" s="31">
        <f t="shared" si="30"/>
        <v>283</v>
      </c>
      <c r="O238" s="65">
        <f>IFERROR(VLOOKUP($N238,'ARM Mortgage Amort. Schedule'!$B$10:$I$371, 7, FALSE),"0.00")</f>
        <v>-9.9173576018074525E-13</v>
      </c>
      <c r="P238" s="43">
        <v>223</v>
      </c>
      <c r="Q238" s="65" t="str">
        <f>IFERROR(VLOOKUP($P238,'Refinance Fixed Amort. Schedule'!$B$11:$I$371, 6, FALSE),"")</f>
        <v/>
      </c>
      <c r="R238" s="67" t="str">
        <f t="shared" si="26"/>
        <v/>
      </c>
      <c r="T238" s="31">
        <f t="shared" si="31"/>
        <v>283</v>
      </c>
      <c r="U238" s="65">
        <f>IFERROR(VLOOKUP($T238,'ARM Mortgage Amort. Schedule'!$B$10:$I$371, 7, FALSE),"0.00")</f>
        <v>-9.9173576018074525E-13</v>
      </c>
      <c r="V238" s="77">
        <v>223</v>
      </c>
      <c r="W238" s="65">
        <f>IFERROR(VLOOKUP($V238,'ARM Refinance Amort.'!$B$11:$I$371, 7, FALSE),"")</f>
        <v>0</v>
      </c>
      <c r="X238" s="67">
        <f t="shared" si="27"/>
        <v>-9.9173576018074525E-13</v>
      </c>
    </row>
    <row r="239" spans="2:24" x14ac:dyDescent="0.25">
      <c r="B239" s="31">
        <f t="shared" si="28"/>
        <v>284</v>
      </c>
      <c r="C239" s="65" t="str">
        <f>IFERROR(VLOOKUP($B239,'Fixed Mortgage Amort. Schedule'!$B$11:$I$371, 6, FALSE), "0.00")</f>
        <v>0.00</v>
      </c>
      <c r="D239" s="43">
        <v>224</v>
      </c>
      <c r="E239" s="65" t="str">
        <f>IFERROR(VLOOKUP($D239,'Refinance Fixed Amort. Schedule'!$B$11:$I$371, 6, FALSE),"0.00")</f>
        <v>0.00</v>
      </c>
      <c r="F239" s="59">
        <f t="shared" si="24"/>
        <v>0</v>
      </c>
      <c r="H239" s="31">
        <f t="shared" si="29"/>
        <v>284</v>
      </c>
      <c r="I239" s="65" t="str">
        <f>IFERROR(VLOOKUP($H239,'Fixed Mortgage Amort. Schedule'!$B$11:$I$371, 6, FALSE),"0.00")</f>
        <v>0.00</v>
      </c>
      <c r="J239" s="43">
        <v>224</v>
      </c>
      <c r="K239" s="65">
        <f>IFERROR(VLOOKUP($J239,'ARM Refinance Amort.'!$B$11:$I$371, 7, FALSE),"")</f>
        <v>0</v>
      </c>
      <c r="L239" s="59">
        <f t="shared" si="25"/>
        <v>0</v>
      </c>
      <c r="N239" s="31">
        <f t="shared" si="30"/>
        <v>284</v>
      </c>
      <c r="O239" s="65">
        <f>IFERROR(VLOOKUP($N239,'ARM Mortgage Amort. Schedule'!$B$10:$I$371, 7, FALSE),"0.00")</f>
        <v>-9.9173576018074525E-13</v>
      </c>
      <c r="P239" s="43">
        <v>224</v>
      </c>
      <c r="Q239" s="65" t="str">
        <f>IFERROR(VLOOKUP($P239,'Refinance Fixed Amort. Schedule'!$B$11:$I$371, 6, FALSE),"")</f>
        <v/>
      </c>
      <c r="R239" s="67" t="str">
        <f t="shared" si="26"/>
        <v/>
      </c>
      <c r="T239" s="31">
        <f t="shared" si="31"/>
        <v>284</v>
      </c>
      <c r="U239" s="65">
        <f>IFERROR(VLOOKUP($T239,'ARM Mortgage Amort. Schedule'!$B$10:$I$371, 7, FALSE),"0.00")</f>
        <v>-9.9173576018074525E-13</v>
      </c>
      <c r="V239" s="77">
        <v>224</v>
      </c>
      <c r="W239" s="65">
        <f>IFERROR(VLOOKUP($V239,'ARM Refinance Amort.'!$B$11:$I$371, 7, FALSE),"")</f>
        <v>0</v>
      </c>
      <c r="X239" s="67">
        <f t="shared" si="27"/>
        <v>-9.9173576018074525E-13</v>
      </c>
    </row>
    <row r="240" spans="2:24" x14ac:dyDescent="0.25">
      <c r="B240" s="31">
        <f t="shared" si="28"/>
        <v>285</v>
      </c>
      <c r="C240" s="65" t="str">
        <f>IFERROR(VLOOKUP($B240,'Fixed Mortgage Amort. Schedule'!$B$11:$I$371, 6, FALSE), "0.00")</f>
        <v>0.00</v>
      </c>
      <c r="D240" s="43">
        <v>225</v>
      </c>
      <c r="E240" s="65" t="str">
        <f>IFERROR(VLOOKUP($D240,'Refinance Fixed Amort. Schedule'!$B$11:$I$371, 6, FALSE),"0.00")</f>
        <v>0.00</v>
      </c>
      <c r="F240" s="59">
        <f t="shared" si="24"/>
        <v>0</v>
      </c>
      <c r="H240" s="31">
        <f t="shared" si="29"/>
        <v>285</v>
      </c>
      <c r="I240" s="65" t="str">
        <f>IFERROR(VLOOKUP($H240,'Fixed Mortgage Amort. Schedule'!$B$11:$I$371, 6, FALSE),"0.00")</f>
        <v>0.00</v>
      </c>
      <c r="J240" s="43">
        <v>225</v>
      </c>
      <c r="K240" s="65">
        <f>IFERROR(VLOOKUP($J240,'ARM Refinance Amort.'!$B$11:$I$371, 7, FALSE),"")</f>
        <v>0</v>
      </c>
      <c r="L240" s="59">
        <f t="shared" si="25"/>
        <v>0</v>
      </c>
      <c r="N240" s="31">
        <f t="shared" si="30"/>
        <v>285</v>
      </c>
      <c r="O240" s="65">
        <f>IFERROR(VLOOKUP($N240,'ARM Mortgage Amort. Schedule'!$B$10:$I$371, 7, FALSE),"0.00")</f>
        <v>-9.9173576018074525E-13</v>
      </c>
      <c r="P240" s="43">
        <v>225</v>
      </c>
      <c r="Q240" s="65" t="str">
        <f>IFERROR(VLOOKUP($P240,'Refinance Fixed Amort. Schedule'!$B$11:$I$371, 6, FALSE),"")</f>
        <v/>
      </c>
      <c r="R240" s="67" t="str">
        <f t="shared" si="26"/>
        <v/>
      </c>
      <c r="T240" s="31">
        <f t="shared" si="31"/>
        <v>285</v>
      </c>
      <c r="U240" s="65">
        <f>IFERROR(VLOOKUP($T240,'ARM Mortgage Amort. Schedule'!$B$10:$I$371, 7, FALSE),"0.00")</f>
        <v>-9.9173576018074525E-13</v>
      </c>
      <c r="V240" s="77">
        <v>225</v>
      </c>
      <c r="W240" s="65">
        <f>IFERROR(VLOOKUP($V240,'ARM Refinance Amort.'!$B$11:$I$371, 7, FALSE),"")</f>
        <v>0</v>
      </c>
      <c r="X240" s="67">
        <f t="shared" si="27"/>
        <v>-9.9173576018074525E-13</v>
      </c>
    </row>
    <row r="241" spans="2:24" x14ac:dyDescent="0.25">
      <c r="B241" s="31">
        <f t="shared" si="28"/>
        <v>286</v>
      </c>
      <c r="C241" s="65" t="str">
        <f>IFERROR(VLOOKUP($B241,'Fixed Mortgage Amort. Schedule'!$B$11:$I$371, 6, FALSE), "0.00")</f>
        <v>0.00</v>
      </c>
      <c r="D241" s="43">
        <v>226</v>
      </c>
      <c r="E241" s="65" t="str">
        <f>IFERROR(VLOOKUP($D241,'Refinance Fixed Amort. Schedule'!$B$11:$I$371, 6, FALSE),"0.00")</f>
        <v>0.00</v>
      </c>
      <c r="F241" s="59">
        <f t="shared" si="24"/>
        <v>0</v>
      </c>
      <c r="H241" s="31">
        <f t="shared" si="29"/>
        <v>286</v>
      </c>
      <c r="I241" s="65" t="str">
        <f>IFERROR(VLOOKUP($H241,'Fixed Mortgage Amort. Schedule'!$B$11:$I$371, 6, FALSE),"0.00")</f>
        <v>0.00</v>
      </c>
      <c r="J241" s="43">
        <v>226</v>
      </c>
      <c r="K241" s="65">
        <f>IFERROR(VLOOKUP($J241,'ARM Refinance Amort.'!$B$11:$I$371, 7, FALSE),"")</f>
        <v>0</v>
      </c>
      <c r="L241" s="59">
        <f t="shared" si="25"/>
        <v>0</v>
      </c>
      <c r="N241" s="31">
        <f t="shared" si="30"/>
        <v>286</v>
      </c>
      <c r="O241" s="65">
        <f>IFERROR(VLOOKUP($N241,'ARM Mortgage Amort. Schedule'!$B$10:$I$371, 7, FALSE),"0.00")</f>
        <v>-9.9173576018074525E-13</v>
      </c>
      <c r="P241" s="43">
        <v>226</v>
      </c>
      <c r="Q241" s="65" t="str">
        <f>IFERROR(VLOOKUP($P241,'Refinance Fixed Amort. Schedule'!$B$11:$I$371, 6, FALSE),"")</f>
        <v/>
      </c>
      <c r="R241" s="67" t="str">
        <f t="shared" si="26"/>
        <v/>
      </c>
      <c r="T241" s="31">
        <f t="shared" si="31"/>
        <v>286</v>
      </c>
      <c r="U241" s="65">
        <f>IFERROR(VLOOKUP($T241,'ARM Mortgage Amort. Schedule'!$B$10:$I$371, 7, FALSE),"0.00")</f>
        <v>-9.9173576018074525E-13</v>
      </c>
      <c r="V241" s="77">
        <v>226</v>
      </c>
      <c r="W241" s="65">
        <f>IFERROR(VLOOKUP($V241,'ARM Refinance Amort.'!$B$11:$I$371, 7, FALSE),"")</f>
        <v>0</v>
      </c>
      <c r="X241" s="67">
        <f t="shared" si="27"/>
        <v>-9.9173576018074525E-13</v>
      </c>
    </row>
    <row r="242" spans="2:24" x14ac:dyDescent="0.25">
      <c r="B242" s="31">
        <f t="shared" si="28"/>
        <v>287</v>
      </c>
      <c r="C242" s="65" t="str">
        <f>IFERROR(VLOOKUP($B242,'Fixed Mortgage Amort. Schedule'!$B$11:$I$371, 6, FALSE), "0.00")</f>
        <v>0.00</v>
      </c>
      <c r="D242" s="43">
        <v>227</v>
      </c>
      <c r="E242" s="65" t="str">
        <f>IFERROR(VLOOKUP($D242,'Refinance Fixed Amort. Schedule'!$B$11:$I$371, 6, FALSE),"0.00")</f>
        <v>0.00</v>
      </c>
      <c r="F242" s="59">
        <f t="shared" si="24"/>
        <v>0</v>
      </c>
      <c r="H242" s="31">
        <f t="shared" si="29"/>
        <v>287</v>
      </c>
      <c r="I242" s="65" t="str">
        <f>IFERROR(VLOOKUP($H242,'Fixed Mortgage Amort. Schedule'!$B$11:$I$371, 6, FALSE),"0.00")</f>
        <v>0.00</v>
      </c>
      <c r="J242" s="43">
        <v>227</v>
      </c>
      <c r="K242" s="65">
        <f>IFERROR(VLOOKUP($J242,'ARM Refinance Amort.'!$B$11:$I$371, 7, FALSE),"")</f>
        <v>0</v>
      </c>
      <c r="L242" s="59">
        <f t="shared" si="25"/>
        <v>0</v>
      </c>
      <c r="N242" s="31">
        <f t="shared" si="30"/>
        <v>287</v>
      </c>
      <c r="O242" s="65">
        <f>IFERROR(VLOOKUP($N242,'ARM Mortgage Amort. Schedule'!$B$10:$I$371, 7, FALSE),"0.00")</f>
        <v>-9.9173576018074525E-13</v>
      </c>
      <c r="P242" s="43">
        <v>227</v>
      </c>
      <c r="Q242" s="65" t="str">
        <f>IFERROR(VLOOKUP($P242,'Refinance Fixed Amort. Schedule'!$B$11:$I$371, 6, FALSE),"")</f>
        <v/>
      </c>
      <c r="R242" s="67" t="str">
        <f t="shared" si="26"/>
        <v/>
      </c>
      <c r="T242" s="31">
        <f t="shared" si="31"/>
        <v>287</v>
      </c>
      <c r="U242" s="65">
        <f>IFERROR(VLOOKUP($T242,'ARM Mortgage Amort. Schedule'!$B$10:$I$371, 7, FALSE),"0.00")</f>
        <v>-9.9173576018074525E-13</v>
      </c>
      <c r="V242" s="77">
        <v>227</v>
      </c>
      <c r="W242" s="65">
        <f>IFERROR(VLOOKUP($V242,'ARM Refinance Amort.'!$B$11:$I$371, 7, FALSE),"")</f>
        <v>0</v>
      </c>
      <c r="X242" s="67">
        <f t="shared" si="27"/>
        <v>-9.9173576018074525E-13</v>
      </c>
    </row>
    <row r="243" spans="2:24" x14ac:dyDescent="0.25">
      <c r="B243" s="31">
        <f t="shared" si="28"/>
        <v>288</v>
      </c>
      <c r="C243" s="65" t="str">
        <f>IFERROR(VLOOKUP($B243,'Fixed Mortgage Amort. Schedule'!$B$11:$I$371, 6, FALSE), "0.00")</f>
        <v>0.00</v>
      </c>
      <c r="D243" s="43">
        <v>228</v>
      </c>
      <c r="E243" s="65" t="str">
        <f>IFERROR(VLOOKUP($D243,'Refinance Fixed Amort. Schedule'!$B$11:$I$371, 6, FALSE),"0.00")</f>
        <v>0.00</v>
      </c>
      <c r="F243" s="59">
        <f t="shared" si="24"/>
        <v>0</v>
      </c>
      <c r="H243" s="31">
        <f t="shared" si="29"/>
        <v>288</v>
      </c>
      <c r="I243" s="65" t="str">
        <f>IFERROR(VLOOKUP($H243,'Fixed Mortgage Amort. Schedule'!$B$11:$I$371, 6, FALSE),"0.00")</f>
        <v>0.00</v>
      </c>
      <c r="J243" s="43">
        <v>228</v>
      </c>
      <c r="K243" s="65">
        <f>IFERROR(VLOOKUP($J243,'ARM Refinance Amort.'!$B$11:$I$371, 7, FALSE),"")</f>
        <v>0</v>
      </c>
      <c r="L243" s="59">
        <f t="shared" si="25"/>
        <v>0</v>
      </c>
      <c r="N243" s="31">
        <f t="shared" si="30"/>
        <v>288</v>
      </c>
      <c r="O243" s="65">
        <f>IFERROR(VLOOKUP($N243,'ARM Mortgage Amort. Schedule'!$B$10:$I$371, 7, FALSE),"0.00")</f>
        <v>-9.9173576018074525E-13</v>
      </c>
      <c r="P243" s="43">
        <v>228</v>
      </c>
      <c r="Q243" s="65" t="str">
        <f>IFERROR(VLOOKUP($P243,'Refinance Fixed Amort. Schedule'!$B$11:$I$371, 6, FALSE),"")</f>
        <v/>
      </c>
      <c r="R243" s="67" t="str">
        <f t="shared" si="26"/>
        <v/>
      </c>
      <c r="T243" s="31">
        <f t="shared" si="31"/>
        <v>288</v>
      </c>
      <c r="U243" s="65">
        <f>IFERROR(VLOOKUP($T243,'ARM Mortgage Amort. Schedule'!$B$10:$I$371, 7, FALSE),"0.00")</f>
        <v>-9.9173576018074525E-13</v>
      </c>
      <c r="V243" s="77">
        <v>228</v>
      </c>
      <c r="W243" s="65">
        <f>IFERROR(VLOOKUP($V243,'ARM Refinance Amort.'!$B$11:$I$371, 7, FALSE),"")</f>
        <v>0</v>
      </c>
      <c r="X243" s="67">
        <f t="shared" si="27"/>
        <v>-9.9173576018074525E-13</v>
      </c>
    </row>
    <row r="244" spans="2:24" x14ac:dyDescent="0.25">
      <c r="B244" s="31">
        <f t="shared" si="28"/>
        <v>289</v>
      </c>
      <c r="C244" s="65" t="str">
        <f>IFERROR(VLOOKUP($B244,'Fixed Mortgage Amort. Schedule'!$B$11:$I$371, 6, FALSE), "0.00")</f>
        <v>0.00</v>
      </c>
      <c r="D244" s="43">
        <v>229</v>
      </c>
      <c r="E244" s="65" t="str">
        <f>IFERROR(VLOOKUP($D244,'Refinance Fixed Amort. Schedule'!$B$11:$I$371, 6, FALSE),"0.00")</f>
        <v>0.00</v>
      </c>
      <c r="F244" s="59">
        <f t="shared" si="24"/>
        <v>0</v>
      </c>
      <c r="H244" s="31">
        <f t="shared" si="29"/>
        <v>289</v>
      </c>
      <c r="I244" s="65" t="str">
        <f>IFERROR(VLOOKUP($H244,'Fixed Mortgage Amort. Schedule'!$B$11:$I$371, 6, FALSE),"0.00")</f>
        <v>0.00</v>
      </c>
      <c r="J244" s="43">
        <v>229</v>
      </c>
      <c r="K244" s="65">
        <f>IFERROR(VLOOKUP($J244,'ARM Refinance Amort.'!$B$11:$I$371, 7, FALSE),"")</f>
        <v>0</v>
      </c>
      <c r="L244" s="59">
        <f t="shared" si="25"/>
        <v>0</v>
      </c>
      <c r="N244" s="31">
        <f t="shared" si="30"/>
        <v>289</v>
      </c>
      <c r="O244" s="65">
        <f>IFERROR(VLOOKUP($N244,'ARM Mortgage Amort. Schedule'!$B$10:$I$371, 7, FALSE),"0.00")</f>
        <v>-9.9173576018074525E-13</v>
      </c>
      <c r="P244" s="43">
        <v>229</v>
      </c>
      <c r="Q244" s="65" t="str">
        <f>IFERROR(VLOOKUP($P244,'Refinance Fixed Amort. Schedule'!$B$11:$I$371, 6, FALSE),"")</f>
        <v/>
      </c>
      <c r="R244" s="67" t="str">
        <f t="shared" si="26"/>
        <v/>
      </c>
      <c r="T244" s="31">
        <f t="shared" si="31"/>
        <v>289</v>
      </c>
      <c r="U244" s="65">
        <f>IFERROR(VLOOKUP($T244,'ARM Mortgage Amort. Schedule'!$B$10:$I$371, 7, FALSE),"0.00")</f>
        <v>-9.9173576018074525E-13</v>
      </c>
      <c r="V244" s="77">
        <v>229</v>
      </c>
      <c r="W244" s="65">
        <f>IFERROR(VLOOKUP($V244,'ARM Refinance Amort.'!$B$11:$I$371, 7, FALSE),"")</f>
        <v>0</v>
      </c>
      <c r="X244" s="67">
        <f t="shared" si="27"/>
        <v>-9.9173576018074525E-13</v>
      </c>
    </row>
    <row r="245" spans="2:24" x14ac:dyDescent="0.25">
      <c r="B245" s="31">
        <f t="shared" si="28"/>
        <v>290</v>
      </c>
      <c r="C245" s="65" t="str">
        <f>IFERROR(VLOOKUP($B245,'Fixed Mortgage Amort. Schedule'!$B$11:$I$371, 6, FALSE), "0.00")</f>
        <v>0.00</v>
      </c>
      <c r="D245" s="43">
        <v>230</v>
      </c>
      <c r="E245" s="65" t="str">
        <f>IFERROR(VLOOKUP($D245,'Refinance Fixed Amort. Schedule'!$B$11:$I$371, 6, FALSE),"0.00")</f>
        <v>0.00</v>
      </c>
      <c r="F245" s="59">
        <f t="shared" si="24"/>
        <v>0</v>
      </c>
      <c r="H245" s="31">
        <f t="shared" si="29"/>
        <v>290</v>
      </c>
      <c r="I245" s="65" t="str">
        <f>IFERROR(VLOOKUP($H245,'Fixed Mortgage Amort. Schedule'!$B$11:$I$371, 6, FALSE),"0.00")</f>
        <v>0.00</v>
      </c>
      <c r="J245" s="43">
        <v>230</v>
      </c>
      <c r="K245" s="65">
        <f>IFERROR(VLOOKUP($J245,'ARM Refinance Amort.'!$B$11:$I$371, 7, FALSE),"")</f>
        <v>0</v>
      </c>
      <c r="L245" s="59">
        <f t="shared" si="25"/>
        <v>0</v>
      </c>
      <c r="N245" s="31">
        <f t="shared" si="30"/>
        <v>290</v>
      </c>
      <c r="O245" s="65">
        <f>IFERROR(VLOOKUP($N245,'ARM Mortgage Amort. Schedule'!$B$10:$I$371, 7, FALSE),"0.00")</f>
        <v>-9.9173576018074525E-13</v>
      </c>
      <c r="P245" s="43">
        <v>230</v>
      </c>
      <c r="Q245" s="65" t="str">
        <f>IFERROR(VLOOKUP($P245,'Refinance Fixed Amort. Schedule'!$B$11:$I$371, 6, FALSE),"")</f>
        <v/>
      </c>
      <c r="R245" s="67" t="str">
        <f t="shared" si="26"/>
        <v/>
      </c>
      <c r="T245" s="31">
        <f t="shared" si="31"/>
        <v>290</v>
      </c>
      <c r="U245" s="65">
        <f>IFERROR(VLOOKUP($T245,'ARM Mortgage Amort. Schedule'!$B$10:$I$371, 7, FALSE),"0.00")</f>
        <v>-9.9173576018074525E-13</v>
      </c>
      <c r="V245" s="77">
        <v>230</v>
      </c>
      <c r="W245" s="65">
        <f>IFERROR(VLOOKUP($V245,'ARM Refinance Amort.'!$B$11:$I$371, 7, FALSE),"")</f>
        <v>0</v>
      </c>
      <c r="X245" s="67">
        <f t="shared" si="27"/>
        <v>-9.9173576018074525E-13</v>
      </c>
    </row>
    <row r="246" spans="2:24" x14ac:dyDescent="0.25">
      <c r="B246" s="31">
        <f t="shared" si="28"/>
        <v>291</v>
      </c>
      <c r="C246" s="65" t="str">
        <f>IFERROR(VLOOKUP($B246,'Fixed Mortgage Amort. Schedule'!$B$11:$I$371, 6, FALSE), "0.00")</f>
        <v>0.00</v>
      </c>
      <c r="D246" s="43">
        <v>231</v>
      </c>
      <c r="E246" s="65" t="str">
        <f>IFERROR(VLOOKUP($D246,'Refinance Fixed Amort. Schedule'!$B$11:$I$371, 6, FALSE),"0.00")</f>
        <v>0.00</v>
      </c>
      <c r="F246" s="59">
        <f t="shared" si="24"/>
        <v>0</v>
      </c>
      <c r="H246" s="31">
        <f t="shared" si="29"/>
        <v>291</v>
      </c>
      <c r="I246" s="65" t="str">
        <f>IFERROR(VLOOKUP($H246,'Fixed Mortgage Amort. Schedule'!$B$11:$I$371, 6, FALSE),"0.00")</f>
        <v>0.00</v>
      </c>
      <c r="J246" s="43">
        <v>231</v>
      </c>
      <c r="K246" s="65">
        <f>IFERROR(VLOOKUP($J246,'ARM Refinance Amort.'!$B$11:$I$371, 7, FALSE),"")</f>
        <v>0</v>
      </c>
      <c r="L246" s="59">
        <f t="shared" si="25"/>
        <v>0</v>
      </c>
      <c r="N246" s="31">
        <f t="shared" si="30"/>
        <v>291</v>
      </c>
      <c r="O246" s="65">
        <f>IFERROR(VLOOKUP($N246,'ARM Mortgage Amort. Schedule'!$B$10:$I$371, 7, FALSE),"0.00")</f>
        <v>-9.9173576018074525E-13</v>
      </c>
      <c r="P246" s="43">
        <v>231</v>
      </c>
      <c r="Q246" s="65" t="str">
        <f>IFERROR(VLOOKUP($P246,'Refinance Fixed Amort. Schedule'!$B$11:$I$371, 6, FALSE),"")</f>
        <v/>
      </c>
      <c r="R246" s="67" t="str">
        <f t="shared" si="26"/>
        <v/>
      </c>
      <c r="T246" s="31">
        <f t="shared" si="31"/>
        <v>291</v>
      </c>
      <c r="U246" s="65">
        <f>IFERROR(VLOOKUP($T246,'ARM Mortgage Amort. Schedule'!$B$10:$I$371, 7, FALSE),"0.00")</f>
        <v>-9.9173576018074525E-13</v>
      </c>
      <c r="V246" s="77">
        <v>231</v>
      </c>
      <c r="W246" s="65">
        <f>IFERROR(VLOOKUP($V246,'ARM Refinance Amort.'!$B$11:$I$371, 7, FALSE),"")</f>
        <v>0</v>
      </c>
      <c r="X246" s="67">
        <f t="shared" si="27"/>
        <v>-9.9173576018074525E-13</v>
      </c>
    </row>
    <row r="247" spans="2:24" x14ac:dyDescent="0.25">
      <c r="B247" s="31">
        <f t="shared" si="28"/>
        <v>292</v>
      </c>
      <c r="C247" s="65" t="str">
        <f>IFERROR(VLOOKUP($B247,'Fixed Mortgage Amort. Schedule'!$B$11:$I$371, 6, FALSE), "0.00")</f>
        <v>0.00</v>
      </c>
      <c r="D247" s="43">
        <v>232</v>
      </c>
      <c r="E247" s="65" t="str">
        <f>IFERROR(VLOOKUP($D247,'Refinance Fixed Amort. Schedule'!$B$11:$I$371, 6, FALSE),"0.00")</f>
        <v>0.00</v>
      </c>
      <c r="F247" s="59">
        <f t="shared" si="24"/>
        <v>0</v>
      </c>
      <c r="H247" s="31">
        <f t="shared" si="29"/>
        <v>292</v>
      </c>
      <c r="I247" s="65" t="str">
        <f>IFERROR(VLOOKUP($H247,'Fixed Mortgage Amort. Schedule'!$B$11:$I$371, 6, FALSE),"0.00")</f>
        <v>0.00</v>
      </c>
      <c r="J247" s="43">
        <v>232</v>
      </c>
      <c r="K247" s="65">
        <f>IFERROR(VLOOKUP($J247,'ARM Refinance Amort.'!$B$11:$I$371, 7, FALSE),"")</f>
        <v>0</v>
      </c>
      <c r="L247" s="59">
        <f t="shared" si="25"/>
        <v>0</v>
      </c>
      <c r="N247" s="31">
        <f t="shared" si="30"/>
        <v>292</v>
      </c>
      <c r="O247" s="65">
        <f>IFERROR(VLOOKUP($N247,'ARM Mortgage Amort. Schedule'!$B$10:$I$371, 7, FALSE),"0.00")</f>
        <v>-9.9173576018074525E-13</v>
      </c>
      <c r="P247" s="43">
        <v>232</v>
      </c>
      <c r="Q247" s="65" t="str">
        <f>IFERROR(VLOOKUP($P247,'Refinance Fixed Amort. Schedule'!$B$11:$I$371, 6, FALSE),"")</f>
        <v/>
      </c>
      <c r="R247" s="67" t="str">
        <f t="shared" si="26"/>
        <v/>
      </c>
      <c r="T247" s="31">
        <f t="shared" si="31"/>
        <v>292</v>
      </c>
      <c r="U247" s="65">
        <f>IFERROR(VLOOKUP($T247,'ARM Mortgage Amort. Schedule'!$B$10:$I$371, 7, FALSE),"0.00")</f>
        <v>-9.9173576018074525E-13</v>
      </c>
      <c r="V247" s="77">
        <v>232</v>
      </c>
      <c r="W247" s="65">
        <f>IFERROR(VLOOKUP($V247,'ARM Refinance Amort.'!$B$11:$I$371, 7, FALSE),"")</f>
        <v>0</v>
      </c>
      <c r="X247" s="67">
        <f t="shared" si="27"/>
        <v>-9.9173576018074525E-13</v>
      </c>
    </row>
    <row r="248" spans="2:24" x14ac:dyDescent="0.25">
      <c r="B248" s="31">
        <f t="shared" si="28"/>
        <v>293</v>
      </c>
      <c r="C248" s="65" t="str">
        <f>IFERROR(VLOOKUP($B248,'Fixed Mortgage Amort. Schedule'!$B$11:$I$371, 6, FALSE), "0.00")</f>
        <v>0.00</v>
      </c>
      <c r="D248" s="43">
        <v>233</v>
      </c>
      <c r="E248" s="65" t="str">
        <f>IFERROR(VLOOKUP($D248,'Refinance Fixed Amort. Schedule'!$B$11:$I$371, 6, FALSE),"0.00")</f>
        <v>0.00</v>
      </c>
      <c r="F248" s="59">
        <f t="shared" si="24"/>
        <v>0</v>
      </c>
      <c r="H248" s="31">
        <f t="shared" si="29"/>
        <v>293</v>
      </c>
      <c r="I248" s="65" t="str">
        <f>IFERROR(VLOOKUP($H248,'Fixed Mortgage Amort. Schedule'!$B$11:$I$371, 6, FALSE),"0.00")</f>
        <v>0.00</v>
      </c>
      <c r="J248" s="43">
        <v>233</v>
      </c>
      <c r="K248" s="65">
        <f>IFERROR(VLOOKUP($J248,'ARM Refinance Amort.'!$B$11:$I$371, 7, FALSE),"")</f>
        <v>0</v>
      </c>
      <c r="L248" s="59">
        <f t="shared" si="25"/>
        <v>0</v>
      </c>
      <c r="N248" s="31">
        <f t="shared" si="30"/>
        <v>293</v>
      </c>
      <c r="O248" s="65">
        <f>IFERROR(VLOOKUP($N248,'ARM Mortgage Amort. Schedule'!$B$10:$I$371, 7, FALSE),"0.00")</f>
        <v>-9.9173576018074525E-13</v>
      </c>
      <c r="P248" s="43">
        <v>233</v>
      </c>
      <c r="Q248" s="65" t="str">
        <f>IFERROR(VLOOKUP($P248,'Refinance Fixed Amort. Schedule'!$B$11:$I$371, 6, FALSE),"")</f>
        <v/>
      </c>
      <c r="R248" s="67" t="str">
        <f t="shared" si="26"/>
        <v/>
      </c>
      <c r="T248" s="31">
        <f t="shared" si="31"/>
        <v>293</v>
      </c>
      <c r="U248" s="65">
        <f>IFERROR(VLOOKUP($T248,'ARM Mortgage Amort. Schedule'!$B$10:$I$371, 7, FALSE),"0.00")</f>
        <v>-9.9173576018074525E-13</v>
      </c>
      <c r="V248" s="77">
        <v>233</v>
      </c>
      <c r="W248" s="65">
        <f>IFERROR(VLOOKUP($V248,'ARM Refinance Amort.'!$B$11:$I$371, 7, FALSE),"")</f>
        <v>0</v>
      </c>
      <c r="X248" s="67">
        <f t="shared" si="27"/>
        <v>-9.9173576018074525E-13</v>
      </c>
    </row>
    <row r="249" spans="2:24" x14ac:dyDescent="0.25">
      <c r="B249" s="31">
        <f t="shared" si="28"/>
        <v>294</v>
      </c>
      <c r="C249" s="65" t="str">
        <f>IFERROR(VLOOKUP($B249,'Fixed Mortgage Amort. Schedule'!$B$11:$I$371, 6, FALSE), "0.00")</f>
        <v>0.00</v>
      </c>
      <c r="D249" s="43">
        <v>234</v>
      </c>
      <c r="E249" s="65" t="str">
        <f>IFERROR(VLOOKUP($D249,'Refinance Fixed Amort. Schedule'!$B$11:$I$371, 6, FALSE),"0.00")</f>
        <v>0.00</v>
      </c>
      <c r="F249" s="59">
        <f t="shared" si="24"/>
        <v>0</v>
      </c>
      <c r="H249" s="31">
        <f t="shared" si="29"/>
        <v>294</v>
      </c>
      <c r="I249" s="65" t="str">
        <f>IFERROR(VLOOKUP($H249,'Fixed Mortgage Amort. Schedule'!$B$11:$I$371, 6, FALSE),"0.00")</f>
        <v>0.00</v>
      </c>
      <c r="J249" s="43">
        <v>234</v>
      </c>
      <c r="K249" s="65">
        <f>IFERROR(VLOOKUP($J249,'ARM Refinance Amort.'!$B$11:$I$371, 7, FALSE),"")</f>
        <v>0</v>
      </c>
      <c r="L249" s="59">
        <f t="shared" si="25"/>
        <v>0</v>
      </c>
      <c r="N249" s="31">
        <f t="shared" si="30"/>
        <v>294</v>
      </c>
      <c r="O249" s="65">
        <f>IFERROR(VLOOKUP($N249,'ARM Mortgage Amort. Schedule'!$B$10:$I$371, 7, FALSE),"0.00")</f>
        <v>-9.9173576018074525E-13</v>
      </c>
      <c r="P249" s="43">
        <v>234</v>
      </c>
      <c r="Q249" s="65" t="str">
        <f>IFERROR(VLOOKUP($P249,'Refinance Fixed Amort. Schedule'!$B$11:$I$371, 6, FALSE),"")</f>
        <v/>
      </c>
      <c r="R249" s="67" t="str">
        <f t="shared" si="26"/>
        <v/>
      </c>
      <c r="T249" s="31">
        <f t="shared" si="31"/>
        <v>294</v>
      </c>
      <c r="U249" s="65">
        <f>IFERROR(VLOOKUP($T249,'ARM Mortgage Amort. Schedule'!$B$10:$I$371, 7, FALSE),"0.00")</f>
        <v>-9.9173576018074525E-13</v>
      </c>
      <c r="V249" s="77">
        <v>234</v>
      </c>
      <c r="W249" s="65">
        <f>IFERROR(VLOOKUP($V249,'ARM Refinance Amort.'!$B$11:$I$371, 7, FALSE),"")</f>
        <v>0</v>
      </c>
      <c r="X249" s="67">
        <f t="shared" si="27"/>
        <v>-9.9173576018074525E-13</v>
      </c>
    </row>
    <row r="250" spans="2:24" x14ac:dyDescent="0.25">
      <c r="B250" s="31">
        <f t="shared" si="28"/>
        <v>295</v>
      </c>
      <c r="C250" s="65" t="str">
        <f>IFERROR(VLOOKUP($B250,'Fixed Mortgage Amort. Schedule'!$B$11:$I$371, 6, FALSE), "0.00")</f>
        <v>0.00</v>
      </c>
      <c r="D250" s="43">
        <v>235</v>
      </c>
      <c r="E250" s="65" t="str">
        <f>IFERROR(VLOOKUP($D250,'Refinance Fixed Amort. Schedule'!$B$11:$I$371, 6, FALSE),"0.00")</f>
        <v>0.00</v>
      </c>
      <c r="F250" s="59">
        <f t="shared" si="24"/>
        <v>0</v>
      </c>
      <c r="H250" s="31">
        <f t="shared" si="29"/>
        <v>295</v>
      </c>
      <c r="I250" s="65" t="str">
        <f>IFERROR(VLOOKUP($H250,'Fixed Mortgage Amort. Schedule'!$B$11:$I$371, 6, FALSE),"0.00")</f>
        <v>0.00</v>
      </c>
      <c r="J250" s="43">
        <v>235</v>
      </c>
      <c r="K250" s="65">
        <f>IFERROR(VLOOKUP($J250,'ARM Refinance Amort.'!$B$11:$I$371, 7, FALSE),"")</f>
        <v>0</v>
      </c>
      <c r="L250" s="59">
        <f t="shared" si="25"/>
        <v>0</v>
      </c>
      <c r="N250" s="31">
        <f t="shared" si="30"/>
        <v>295</v>
      </c>
      <c r="O250" s="65">
        <f>IFERROR(VLOOKUP($N250,'ARM Mortgage Amort. Schedule'!$B$10:$I$371, 7, FALSE),"0.00")</f>
        <v>-9.9173576018074525E-13</v>
      </c>
      <c r="P250" s="43">
        <v>235</v>
      </c>
      <c r="Q250" s="65" t="str">
        <f>IFERROR(VLOOKUP($P250,'Refinance Fixed Amort. Schedule'!$B$11:$I$371, 6, FALSE),"")</f>
        <v/>
      </c>
      <c r="R250" s="67" t="str">
        <f t="shared" si="26"/>
        <v/>
      </c>
      <c r="T250" s="31">
        <f t="shared" si="31"/>
        <v>295</v>
      </c>
      <c r="U250" s="65">
        <f>IFERROR(VLOOKUP($T250,'ARM Mortgage Amort. Schedule'!$B$10:$I$371, 7, FALSE),"0.00")</f>
        <v>-9.9173576018074525E-13</v>
      </c>
      <c r="V250" s="77">
        <v>235</v>
      </c>
      <c r="W250" s="65">
        <f>IFERROR(VLOOKUP($V250,'ARM Refinance Amort.'!$B$11:$I$371, 7, FALSE),"")</f>
        <v>0</v>
      </c>
      <c r="X250" s="67">
        <f t="shared" si="27"/>
        <v>-9.9173576018074525E-13</v>
      </c>
    </row>
    <row r="251" spans="2:24" x14ac:dyDescent="0.25">
      <c r="B251" s="31">
        <f t="shared" si="28"/>
        <v>296</v>
      </c>
      <c r="C251" s="65" t="str">
        <f>IFERROR(VLOOKUP($B251,'Fixed Mortgage Amort. Schedule'!$B$11:$I$371, 6, FALSE), "0.00")</f>
        <v>0.00</v>
      </c>
      <c r="D251" s="43">
        <v>236</v>
      </c>
      <c r="E251" s="65" t="str">
        <f>IFERROR(VLOOKUP($D251,'Refinance Fixed Amort. Schedule'!$B$11:$I$371, 6, FALSE),"0.00")</f>
        <v>0.00</v>
      </c>
      <c r="F251" s="59">
        <f t="shared" si="24"/>
        <v>0</v>
      </c>
      <c r="H251" s="31">
        <f t="shared" si="29"/>
        <v>296</v>
      </c>
      <c r="I251" s="65" t="str">
        <f>IFERROR(VLOOKUP($H251,'Fixed Mortgage Amort. Schedule'!$B$11:$I$371, 6, FALSE),"0.00")</f>
        <v>0.00</v>
      </c>
      <c r="J251" s="43">
        <v>236</v>
      </c>
      <c r="K251" s="65">
        <f>IFERROR(VLOOKUP($J251,'ARM Refinance Amort.'!$B$11:$I$371, 7, FALSE),"")</f>
        <v>0</v>
      </c>
      <c r="L251" s="59">
        <f t="shared" si="25"/>
        <v>0</v>
      </c>
      <c r="N251" s="31">
        <f t="shared" si="30"/>
        <v>296</v>
      </c>
      <c r="O251" s="65">
        <f>IFERROR(VLOOKUP($N251,'ARM Mortgage Amort. Schedule'!$B$10:$I$371, 7, FALSE),"0.00")</f>
        <v>-9.9173576018074525E-13</v>
      </c>
      <c r="P251" s="43">
        <v>236</v>
      </c>
      <c r="Q251" s="65" t="str">
        <f>IFERROR(VLOOKUP($P251,'Refinance Fixed Amort. Schedule'!$B$11:$I$371, 6, FALSE),"")</f>
        <v/>
      </c>
      <c r="R251" s="67" t="str">
        <f t="shared" si="26"/>
        <v/>
      </c>
      <c r="T251" s="31">
        <f t="shared" si="31"/>
        <v>296</v>
      </c>
      <c r="U251" s="65">
        <f>IFERROR(VLOOKUP($T251,'ARM Mortgage Amort. Schedule'!$B$10:$I$371, 7, FALSE),"0.00")</f>
        <v>-9.9173576018074525E-13</v>
      </c>
      <c r="V251" s="77">
        <v>236</v>
      </c>
      <c r="W251" s="65">
        <f>IFERROR(VLOOKUP($V251,'ARM Refinance Amort.'!$B$11:$I$371, 7, FALSE),"")</f>
        <v>0</v>
      </c>
      <c r="X251" s="67">
        <f t="shared" si="27"/>
        <v>-9.9173576018074525E-13</v>
      </c>
    </row>
    <row r="252" spans="2:24" x14ac:dyDescent="0.25">
      <c r="B252" s="31">
        <f t="shared" si="28"/>
        <v>297</v>
      </c>
      <c r="C252" s="65" t="str">
        <f>IFERROR(VLOOKUP($B252,'Fixed Mortgage Amort. Schedule'!$B$11:$I$371, 6, FALSE), "0.00")</f>
        <v>0.00</v>
      </c>
      <c r="D252" s="43">
        <v>237</v>
      </c>
      <c r="E252" s="65" t="str">
        <f>IFERROR(VLOOKUP($D252,'Refinance Fixed Amort. Schedule'!$B$11:$I$371, 6, FALSE),"0.00")</f>
        <v>0.00</v>
      </c>
      <c r="F252" s="59">
        <f t="shared" si="24"/>
        <v>0</v>
      </c>
      <c r="H252" s="31">
        <f t="shared" si="29"/>
        <v>297</v>
      </c>
      <c r="I252" s="65" t="str">
        <f>IFERROR(VLOOKUP($H252,'Fixed Mortgage Amort. Schedule'!$B$11:$I$371, 6, FALSE),"0.00")</f>
        <v>0.00</v>
      </c>
      <c r="J252" s="43">
        <v>237</v>
      </c>
      <c r="K252" s="65">
        <f>IFERROR(VLOOKUP($J252,'ARM Refinance Amort.'!$B$11:$I$371, 7, FALSE),"")</f>
        <v>0</v>
      </c>
      <c r="L252" s="59">
        <f t="shared" si="25"/>
        <v>0</v>
      </c>
      <c r="N252" s="31">
        <f t="shared" si="30"/>
        <v>297</v>
      </c>
      <c r="O252" s="65">
        <f>IFERROR(VLOOKUP($N252,'ARM Mortgage Amort. Schedule'!$B$10:$I$371, 7, FALSE),"0.00")</f>
        <v>-9.9173576018074525E-13</v>
      </c>
      <c r="P252" s="43">
        <v>237</v>
      </c>
      <c r="Q252" s="65" t="str">
        <f>IFERROR(VLOOKUP($P252,'Refinance Fixed Amort. Schedule'!$B$11:$I$371, 6, FALSE),"")</f>
        <v/>
      </c>
      <c r="R252" s="67" t="str">
        <f t="shared" si="26"/>
        <v/>
      </c>
      <c r="T252" s="31">
        <f t="shared" si="31"/>
        <v>297</v>
      </c>
      <c r="U252" s="65">
        <f>IFERROR(VLOOKUP($T252,'ARM Mortgage Amort. Schedule'!$B$10:$I$371, 7, FALSE),"0.00")</f>
        <v>-9.9173576018074525E-13</v>
      </c>
      <c r="V252" s="77">
        <v>237</v>
      </c>
      <c r="W252" s="65">
        <f>IFERROR(VLOOKUP($V252,'ARM Refinance Amort.'!$B$11:$I$371, 7, FALSE),"")</f>
        <v>0</v>
      </c>
      <c r="X252" s="67">
        <f t="shared" si="27"/>
        <v>-9.9173576018074525E-13</v>
      </c>
    </row>
    <row r="253" spans="2:24" x14ac:dyDescent="0.25">
      <c r="B253" s="31">
        <f t="shared" si="28"/>
        <v>298</v>
      </c>
      <c r="C253" s="65" t="str">
        <f>IFERROR(VLOOKUP($B253,'Fixed Mortgage Amort. Schedule'!$B$11:$I$371, 6, FALSE), "0.00")</f>
        <v>0.00</v>
      </c>
      <c r="D253" s="43">
        <v>238</v>
      </c>
      <c r="E253" s="65" t="str">
        <f>IFERROR(VLOOKUP($D253,'Refinance Fixed Amort. Schedule'!$B$11:$I$371, 6, FALSE),"0.00")</f>
        <v>0.00</v>
      </c>
      <c r="F253" s="59">
        <f t="shared" si="24"/>
        <v>0</v>
      </c>
      <c r="H253" s="31">
        <f t="shared" si="29"/>
        <v>298</v>
      </c>
      <c r="I253" s="65" t="str">
        <f>IFERROR(VLOOKUP($H253,'Fixed Mortgage Amort. Schedule'!$B$11:$I$371, 6, FALSE),"0.00")</f>
        <v>0.00</v>
      </c>
      <c r="J253" s="43">
        <v>238</v>
      </c>
      <c r="K253" s="65">
        <f>IFERROR(VLOOKUP($J253,'ARM Refinance Amort.'!$B$11:$I$371, 7, FALSE),"")</f>
        <v>0</v>
      </c>
      <c r="L253" s="59">
        <f t="shared" si="25"/>
        <v>0</v>
      </c>
      <c r="N253" s="31">
        <f t="shared" si="30"/>
        <v>298</v>
      </c>
      <c r="O253" s="65">
        <f>IFERROR(VLOOKUP($N253,'ARM Mortgage Amort. Schedule'!$B$10:$I$371, 7, FALSE),"0.00")</f>
        <v>-9.9173576018074525E-13</v>
      </c>
      <c r="P253" s="43">
        <v>238</v>
      </c>
      <c r="Q253" s="65" t="str">
        <f>IFERROR(VLOOKUP($P253,'Refinance Fixed Amort. Schedule'!$B$11:$I$371, 6, FALSE),"")</f>
        <v/>
      </c>
      <c r="R253" s="67" t="str">
        <f t="shared" si="26"/>
        <v/>
      </c>
      <c r="T253" s="31">
        <f t="shared" si="31"/>
        <v>298</v>
      </c>
      <c r="U253" s="65">
        <f>IFERROR(VLOOKUP($T253,'ARM Mortgage Amort. Schedule'!$B$10:$I$371, 7, FALSE),"0.00")</f>
        <v>-9.9173576018074525E-13</v>
      </c>
      <c r="V253" s="77">
        <v>238</v>
      </c>
      <c r="W253" s="65">
        <f>IFERROR(VLOOKUP($V253,'ARM Refinance Amort.'!$B$11:$I$371, 7, FALSE),"")</f>
        <v>0</v>
      </c>
      <c r="X253" s="67">
        <f t="shared" si="27"/>
        <v>-9.9173576018074525E-13</v>
      </c>
    </row>
    <row r="254" spans="2:24" x14ac:dyDescent="0.25">
      <c r="B254" s="31">
        <f t="shared" si="28"/>
        <v>299</v>
      </c>
      <c r="C254" s="65" t="str">
        <f>IFERROR(VLOOKUP($B254,'Fixed Mortgage Amort. Schedule'!$B$11:$I$371, 6, FALSE), "0.00")</f>
        <v>0.00</v>
      </c>
      <c r="D254" s="43">
        <v>239</v>
      </c>
      <c r="E254" s="65" t="str">
        <f>IFERROR(VLOOKUP($D254,'Refinance Fixed Amort. Schedule'!$B$11:$I$371, 6, FALSE),"0.00")</f>
        <v>0.00</v>
      </c>
      <c r="F254" s="59">
        <f t="shared" si="24"/>
        <v>0</v>
      </c>
      <c r="H254" s="31">
        <f t="shared" si="29"/>
        <v>299</v>
      </c>
      <c r="I254" s="65" t="str">
        <f>IFERROR(VLOOKUP($H254,'Fixed Mortgage Amort. Schedule'!$B$11:$I$371, 6, FALSE),"0.00")</f>
        <v>0.00</v>
      </c>
      <c r="J254" s="43">
        <v>239</v>
      </c>
      <c r="K254" s="65">
        <f>IFERROR(VLOOKUP($J254,'ARM Refinance Amort.'!$B$11:$I$371, 7, FALSE),"")</f>
        <v>0</v>
      </c>
      <c r="L254" s="59">
        <f t="shared" si="25"/>
        <v>0</v>
      </c>
      <c r="N254" s="31">
        <f t="shared" si="30"/>
        <v>299</v>
      </c>
      <c r="O254" s="65">
        <f>IFERROR(VLOOKUP($N254,'ARM Mortgage Amort. Schedule'!$B$10:$I$371, 7, FALSE),"0.00")</f>
        <v>-9.9173576018074525E-13</v>
      </c>
      <c r="P254" s="43">
        <v>239</v>
      </c>
      <c r="Q254" s="65" t="str">
        <f>IFERROR(VLOOKUP($P254,'Refinance Fixed Amort. Schedule'!$B$11:$I$371, 6, FALSE),"")</f>
        <v/>
      </c>
      <c r="R254" s="67" t="str">
        <f t="shared" si="26"/>
        <v/>
      </c>
      <c r="T254" s="31">
        <f t="shared" si="31"/>
        <v>299</v>
      </c>
      <c r="U254" s="65">
        <f>IFERROR(VLOOKUP($T254,'ARM Mortgage Amort. Schedule'!$B$10:$I$371, 7, FALSE),"0.00")</f>
        <v>-9.9173576018074525E-13</v>
      </c>
      <c r="V254" s="77">
        <v>239</v>
      </c>
      <c r="W254" s="65">
        <f>IFERROR(VLOOKUP($V254,'ARM Refinance Amort.'!$B$11:$I$371, 7, FALSE),"")</f>
        <v>0</v>
      </c>
      <c r="X254" s="67">
        <f t="shared" si="27"/>
        <v>-9.9173576018074525E-13</v>
      </c>
    </row>
    <row r="255" spans="2:24" x14ac:dyDescent="0.25">
      <c r="B255" s="31">
        <f t="shared" si="28"/>
        <v>300</v>
      </c>
      <c r="C255" s="65" t="str">
        <f>IFERROR(VLOOKUP($B255,'Fixed Mortgage Amort. Schedule'!$B$11:$I$371, 6, FALSE), "0.00")</f>
        <v>0.00</v>
      </c>
      <c r="D255" s="43">
        <v>240</v>
      </c>
      <c r="E255" s="65" t="str">
        <f>IFERROR(VLOOKUP($D255,'Refinance Fixed Amort. Schedule'!$B$11:$I$371, 6, FALSE),"0.00")</f>
        <v>0.00</v>
      </c>
      <c r="F255" s="59">
        <f t="shared" si="24"/>
        <v>0</v>
      </c>
      <c r="H255" s="31">
        <f t="shared" si="29"/>
        <v>300</v>
      </c>
      <c r="I255" s="65" t="str">
        <f>IFERROR(VLOOKUP($H255,'Fixed Mortgage Amort. Schedule'!$B$11:$I$371, 6, FALSE),"0.00")</f>
        <v>0.00</v>
      </c>
      <c r="J255" s="43">
        <v>240</v>
      </c>
      <c r="K255" s="65">
        <f>IFERROR(VLOOKUP($J255,'ARM Refinance Amort.'!$B$11:$I$371, 7, FALSE),"")</f>
        <v>0</v>
      </c>
      <c r="L255" s="59">
        <f t="shared" si="25"/>
        <v>0</v>
      </c>
      <c r="N255" s="31">
        <f t="shared" si="30"/>
        <v>300</v>
      </c>
      <c r="O255" s="65">
        <f>IFERROR(VLOOKUP($N255,'ARM Mortgage Amort. Schedule'!$B$10:$I$371, 7, FALSE),"0.00")</f>
        <v>-9.9173576018074525E-13</v>
      </c>
      <c r="P255" s="43">
        <v>240</v>
      </c>
      <c r="Q255" s="65" t="str">
        <f>IFERROR(VLOOKUP($P255,'Refinance Fixed Amort. Schedule'!$B$11:$I$371, 6, FALSE),"")</f>
        <v/>
      </c>
      <c r="R255" s="67" t="str">
        <f t="shared" si="26"/>
        <v/>
      </c>
      <c r="T255" s="31">
        <f t="shared" si="31"/>
        <v>300</v>
      </c>
      <c r="U255" s="65">
        <f>IFERROR(VLOOKUP($T255,'ARM Mortgage Amort. Schedule'!$B$10:$I$371, 7, FALSE),"0.00")</f>
        <v>-9.9173576018074525E-13</v>
      </c>
      <c r="V255" s="77">
        <v>240</v>
      </c>
      <c r="W255" s="65">
        <f>IFERROR(VLOOKUP($V255,'ARM Refinance Amort.'!$B$11:$I$371, 7, FALSE),"")</f>
        <v>0</v>
      </c>
      <c r="X255" s="67">
        <f t="shared" si="27"/>
        <v>-9.9173576018074525E-13</v>
      </c>
    </row>
    <row r="256" spans="2:24" x14ac:dyDescent="0.25">
      <c r="B256" s="31">
        <f t="shared" si="28"/>
        <v>301</v>
      </c>
      <c r="C256" s="65" t="str">
        <f>IFERROR(VLOOKUP($B256,'Fixed Mortgage Amort. Schedule'!$B$11:$I$371, 6, FALSE), "0.00")</f>
        <v>0.00</v>
      </c>
      <c r="D256" s="43">
        <v>241</v>
      </c>
      <c r="E256" s="65" t="str">
        <f>IFERROR(VLOOKUP($D256,'Refinance Fixed Amort. Schedule'!$B$11:$I$371, 6, FALSE),"0.00")</f>
        <v>0.00</v>
      </c>
      <c r="F256" s="59">
        <f t="shared" si="24"/>
        <v>0</v>
      </c>
      <c r="H256" s="31">
        <f t="shared" si="29"/>
        <v>301</v>
      </c>
      <c r="I256" s="65" t="str">
        <f>IFERROR(VLOOKUP($H256,'Fixed Mortgage Amort. Schedule'!$B$11:$I$371, 6, FALSE),"0.00")</f>
        <v>0.00</v>
      </c>
      <c r="J256" s="43">
        <v>241</v>
      </c>
      <c r="K256" s="65">
        <f>IFERROR(VLOOKUP($J256,'ARM Refinance Amort.'!$B$11:$I$371, 7, FALSE),"")</f>
        <v>0</v>
      </c>
      <c r="L256" s="59">
        <f t="shared" si="25"/>
        <v>0</v>
      </c>
      <c r="N256" s="31">
        <f t="shared" si="30"/>
        <v>301</v>
      </c>
      <c r="O256" s="65">
        <f>IFERROR(VLOOKUP($N256,'ARM Mortgage Amort. Schedule'!$B$10:$I$371, 7, FALSE),"0.00")</f>
        <v>-9.9173576018074525E-13</v>
      </c>
      <c r="P256" s="43">
        <v>241</v>
      </c>
      <c r="Q256" s="65" t="str">
        <f>IFERROR(VLOOKUP($P256,'Refinance Fixed Amort. Schedule'!$B$11:$I$371, 6, FALSE),"")</f>
        <v/>
      </c>
      <c r="R256" s="67" t="str">
        <f t="shared" si="26"/>
        <v/>
      </c>
      <c r="T256" s="31">
        <f t="shared" si="31"/>
        <v>301</v>
      </c>
      <c r="U256" s="65">
        <f>IFERROR(VLOOKUP($T256,'ARM Mortgage Amort. Schedule'!$B$10:$I$371, 7, FALSE),"0.00")</f>
        <v>-9.9173576018074525E-13</v>
      </c>
      <c r="V256" s="77">
        <v>241</v>
      </c>
      <c r="W256" s="65">
        <f>IFERROR(VLOOKUP($V256,'ARM Refinance Amort.'!$B$11:$I$371, 7, FALSE),"")</f>
        <v>0</v>
      </c>
      <c r="X256" s="67">
        <f t="shared" si="27"/>
        <v>-9.9173576018074525E-13</v>
      </c>
    </row>
    <row r="257" spans="2:24" x14ac:dyDescent="0.25">
      <c r="B257" s="31">
        <f t="shared" si="28"/>
        <v>302</v>
      </c>
      <c r="C257" s="65" t="str">
        <f>IFERROR(VLOOKUP($B257,'Fixed Mortgage Amort. Schedule'!$B$11:$I$371, 6, FALSE), "0.00")</f>
        <v>0.00</v>
      </c>
      <c r="D257" s="43">
        <v>242</v>
      </c>
      <c r="E257" s="65" t="str">
        <f>IFERROR(VLOOKUP($D257,'Refinance Fixed Amort. Schedule'!$B$11:$I$371, 6, FALSE),"0.00")</f>
        <v>0.00</v>
      </c>
      <c r="F257" s="59">
        <f t="shared" si="24"/>
        <v>0</v>
      </c>
      <c r="H257" s="31">
        <f t="shared" si="29"/>
        <v>302</v>
      </c>
      <c r="I257" s="65" t="str">
        <f>IFERROR(VLOOKUP($H257,'Fixed Mortgage Amort. Schedule'!$B$11:$I$371, 6, FALSE),"0.00")</f>
        <v>0.00</v>
      </c>
      <c r="J257" s="43">
        <v>242</v>
      </c>
      <c r="K257" s="65">
        <f>IFERROR(VLOOKUP($J257,'ARM Refinance Amort.'!$B$11:$I$371, 7, FALSE),"")</f>
        <v>0</v>
      </c>
      <c r="L257" s="59">
        <f t="shared" si="25"/>
        <v>0</v>
      </c>
      <c r="N257" s="31">
        <f t="shared" si="30"/>
        <v>302</v>
      </c>
      <c r="O257" s="65">
        <f>IFERROR(VLOOKUP($N257,'ARM Mortgage Amort. Schedule'!$B$10:$I$371, 7, FALSE),"0.00")</f>
        <v>-9.9173576018074525E-13</v>
      </c>
      <c r="P257" s="43">
        <v>242</v>
      </c>
      <c r="Q257" s="65" t="str">
        <f>IFERROR(VLOOKUP($P257,'Refinance Fixed Amort. Schedule'!$B$11:$I$371, 6, FALSE),"")</f>
        <v/>
      </c>
      <c r="R257" s="67" t="str">
        <f t="shared" si="26"/>
        <v/>
      </c>
      <c r="T257" s="31">
        <f t="shared" si="31"/>
        <v>302</v>
      </c>
      <c r="U257" s="65">
        <f>IFERROR(VLOOKUP($T257,'ARM Mortgage Amort. Schedule'!$B$10:$I$371, 7, FALSE),"0.00")</f>
        <v>-9.9173576018074525E-13</v>
      </c>
      <c r="V257" s="77">
        <v>242</v>
      </c>
      <c r="W257" s="65">
        <f>IFERROR(VLOOKUP($V257,'ARM Refinance Amort.'!$B$11:$I$371, 7, FALSE),"")</f>
        <v>0</v>
      </c>
      <c r="X257" s="67">
        <f t="shared" si="27"/>
        <v>-9.9173576018074525E-13</v>
      </c>
    </row>
    <row r="258" spans="2:24" x14ac:dyDescent="0.25">
      <c r="B258" s="31">
        <f t="shared" si="28"/>
        <v>303</v>
      </c>
      <c r="C258" s="65" t="str">
        <f>IFERROR(VLOOKUP($B258,'Fixed Mortgage Amort. Schedule'!$B$11:$I$371, 6, FALSE), "0.00")</f>
        <v>0.00</v>
      </c>
      <c r="D258" s="43">
        <v>243</v>
      </c>
      <c r="E258" s="65" t="str">
        <f>IFERROR(VLOOKUP($D258,'Refinance Fixed Amort. Schedule'!$B$11:$I$371, 6, FALSE),"0.00")</f>
        <v>0.00</v>
      </c>
      <c r="F258" s="59">
        <f t="shared" si="24"/>
        <v>0</v>
      </c>
      <c r="H258" s="31">
        <f t="shared" si="29"/>
        <v>303</v>
      </c>
      <c r="I258" s="65" t="str">
        <f>IFERROR(VLOOKUP($H258,'Fixed Mortgage Amort. Schedule'!$B$11:$I$371, 6, FALSE),"0.00")</f>
        <v>0.00</v>
      </c>
      <c r="J258" s="43">
        <v>243</v>
      </c>
      <c r="K258" s="65">
        <f>IFERROR(VLOOKUP($J258,'ARM Refinance Amort.'!$B$11:$I$371, 7, FALSE),"")</f>
        <v>0</v>
      </c>
      <c r="L258" s="59">
        <f t="shared" si="25"/>
        <v>0</v>
      </c>
      <c r="N258" s="31">
        <f t="shared" si="30"/>
        <v>303</v>
      </c>
      <c r="O258" s="65">
        <f>IFERROR(VLOOKUP($N258,'ARM Mortgage Amort. Schedule'!$B$10:$I$371, 7, FALSE),"0.00")</f>
        <v>-9.9173576018074525E-13</v>
      </c>
      <c r="P258" s="43">
        <v>243</v>
      </c>
      <c r="Q258" s="65" t="str">
        <f>IFERROR(VLOOKUP($P258,'Refinance Fixed Amort. Schedule'!$B$11:$I$371, 6, FALSE),"")</f>
        <v/>
      </c>
      <c r="R258" s="67" t="str">
        <f t="shared" si="26"/>
        <v/>
      </c>
      <c r="T258" s="31">
        <f t="shared" si="31"/>
        <v>303</v>
      </c>
      <c r="U258" s="65">
        <f>IFERROR(VLOOKUP($T258,'ARM Mortgage Amort. Schedule'!$B$10:$I$371, 7, FALSE),"0.00")</f>
        <v>-9.9173576018074525E-13</v>
      </c>
      <c r="V258" s="77">
        <v>243</v>
      </c>
      <c r="W258" s="65">
        <f>IFERROR(VLOOKUP($V258,'ARM Refinance Amort.'!$B$11:$I$371, 7, FALSE),"")</f>
        <v>0</v>
      </c>
      <c r="X258" s="67">
        <f t="shared" si="27"/>
        <v>-9.9173576018074525E-13</v>
      </c>
    </row>
    <row r="259" spans="2:24" x14ac:dyDescent="0.25">
      <c r="B259" s="31">
        <f t="shared" si="28"/>
        <v>304</v>
      </c>
      <c r="C259" s="65" t="str">
        <f>IFERROR(VLOOKUP($B259,'Fixed Mortgage Amort. Schedule'!$B$11:$I$371, 6, FALSE), "0.00")</f>
        <v>0.00</v>
      </c>
      <c r="D259" s="43">
        <v>244</v>
      </c>
      <c r="E259" s="65" t="str">
        <f>IFERROR(VLOOKUP($D259,'Refinance Fixed Amort. Schedule'!$B$11:$I$371, 6, FALSE),"0.00")</f>
        <v>0.00</v>
      </c>
      <c r="F259" s="59">
        <f t="shared" si="24"/>
        <v>0</v>
      </c>
      <c r="H259" s="31">
        <f t="shared" si="29"/>
        <v>304</v>
      </c>
      <c r="I259" s="65" t="str">
        <f>IFERROR(VLOOKUP($H259,'Fixed Mortgage Amort. Schedule'!$B$11:$I$371, 6, FALSE),"0.00")</f>
        <v>0.00</v>
      </c>
      <c r="J259" s="43">
        <v>244</v>
      </c>
      <c r="K259" s="65">
        <f>IFERROR(VLOOKUP($J259,'ARM Refinance Amort.'!$B$11:$I$371, 7, FALSE),"")</f>
        <v>0</v>
      </c>
      <c r="L259" s="59">
        <f t="shared" si="25"/>
        <v>0</v>
      </c>
      <c r="N259" s="31">
        <f t="shared" si="30"/>
        <v>304</v>
      </c>
      <c r="O259" s="65">
        <f>IFERROR(VLOOKUP($N259,'ARM Mortgage Amort. Schedule'!$B$10:$I$371, 7, FALSE),"0.00")</f>
        <v>-9.9173576018074525E-13</v>
      </c>
      <c r="P259" s="43">
        <v>244</v>
      </c>
      <c r="Q259" s="65" t="str">
        <f>IFERROR(VLOOKUP($P259,'Refinance Fixed Amort. Schedule'!$B$11:$I$371, 6, FALSE),"")</f>
        <v/>
      </c>
      <c r="R259" s="67" t="str">
        <f t="shared" si="26"/>
        <v/>
      </c>
      <c r="T259" s="31">
        <f t="shared" si="31"/>
        <v>304</v>
      </c>
      <c r="U259" s="65">
        <f>IFERROR(VLOOKUP($T259,'ARM Mortgage Amort. Schedule'!$B$10:$I$371, 7, FALSE),"0.00")</f>
        <v>-9.9173576018074525E-13</v>
      </c>
      <c r="V259" s="77">
        <v>244</v>
      </c>
      <c r="W259" s="65">
        <f>IFERROR(VLOOKUP($V259,'ARM Refinance Amort.'!$B$11:$I$371, 7, FALSE),"")</f>
        <v>0</v>
      </c>
      <c r="X259" s="67">
        <f t="shared" si="27"/>
        <v>-9.9173576018074525E-13</v>
      </c>
    </row>
    <row r="260" spans="2:24" x14ac:dyDescent="0.25">
      <c r="B260" s="31">
        <f t="shared" si="28"/>
        <v>305</v>
      </c>
      <c r="C260" s="65" t="str">
        <f>IFERROR(VLOOKUP($B260,'Fixed Mortgage Amort. Schedule'!$B$11:$I$371, 6, FALSE), "0.00")</f>
        <v>0.00</v>
      </c>
      <c r="D260" s="43">
        <v>245</v>
      </c>
      <c r="E260" s="65" t="str">
        <f>IFERROR(VLOOKUP($D260,'Refinance Fixed Amort. Schedule'!$B$11:$I$371, 6, FALSE),"0.00")</f>
        <v>0.00</v>
      </c>
      <c r="F260" s="59">
        <f t="shared" si="24"/>
        <v>0</v>
      </c>
      <c r="H260" s="31">
        <f t="shared" si="29"/>
        <v>305</v>
      </c>
      <c r="I260" s="65" t="str">
        <f>IFERROR(VLOOKUP($H260,'Fixed Mortgage Amort. Schedule'!$B$11:$I$371, 6, FALSE),"0.00")</f>
        <v>0.00</v>
      </c>
      <c r="J260" s="43">
        <v>245</v>
      </c>
      <c r="K260" s="65">
        <f>IFERROR(VLOOKUP($J260,'ARM Refinance Amort.'!$B$11:$I$371, 7, FALSE),"")</f>
        <v>0</v>
      </c>
      <c r="L260" s="59">
        <f t="shared" si="25"/>
        <v>0</v>
      </c>
      <c r="N260" s="31">
        <f t="shared" si="30"/>
        <v>305</v>
      </c>
      <c r="O260" s="65">
        <f>IFERROR(VLOOKUP($N260,'ARM Mortgage Amort. Schedule'!$B$10:$I$371, 7, FALSE),"0.00")</f>
        <v>-9.9173576018074525E-13</v>
      </c>
      <c r="P260" s="43">
        <v>245</v>
      </c>
      <c r="Q260" s="65" t="str">
        <f>IFERROR(VLOOKUP($P260,'Refinance Fixed Amort. Schedule'!$B$11:$I$371, 6, FALSE),"")</f>
        <v/>
      </c>
      <c r="R260" s="67" t="str">
        <f t="shared" si="26"/>
        <v/>
      </c>
      <c r="T260" s="31">
        <f t="shared" si="31"/>
        <v>305</v>
      </c>
      <c r="U260" s="65">
        <f>IFERROR(VLOOKUP($T260,'ARM Mortgage Amort. Schedule'!$B$10:$I$371, 7, FALSE),"0.00")</f>
        <v>-9.9173576018074525E-13</v>
      </c>
      <c r="V260" s="77">
        <v>245</v>
      </c>
      <c r="W260" s="65">
        <f>IFERROR(VLOOKUP($V260,'ARM Refinance Amort.'!$B$11:$I$371, 7, FALSE),"")</f>
        <v>0</v>
      </c>
      <c r="X260" s="67">
        <f t="shared" si="27"/>
        <v>-9.9173576018074525E-13</v>
      </c>
    </row>
    <row r="261" spans="2:24" x14ac:dyDescent="0.25">
      <c r="B261" s="31">
        <f t="shared" si="28"/>
        <v>306</v>
      </c>
      <c r="C261" s="65" t="str">
        <f>IFERROR(VLOOKUP($B261,'Fixed Mortgage Amort. Schedule'!$B$11:$I$371, 6, FALSE), "0.00")</f>
        <v>0.00</v>
      </c>
      <c r="D261" s="43">
        <v>246</v>
      </c>
      <c r="E261" s="65" t="str">
        <f>IFERROR(VLOOKUP($D261,'Refinance Fixed Amort. Schedule'!$B$11:$I$371, 6, FALSE),"0.00")</f>
        <v>0.00</v>
      </c>
      <c r="F261" s="59">
        <f t="shared" si="24"/>
        <v>0</v>
      </c>
      <c r="H261" s="31">
        <f t="shared" si="29"/>
        <v>306</v>
      </c>
      <c r="I261" s="65" t="str">
        <f>IFERROR(VLOOKUP($H261,'Fixed Mortgage Amort. Schedule'!$B$11:$I$371, 6, FALSE),"0.00")</f>
        <v>0.00</v>
      </c>
      <c r="J261" s="43">
        <v>246</v>
      </c>
      <c r="K261" s="65">
        <f>IFERROR(VLOOKUP($J261,'ARM Refinance Amort.'!$B$11:$I$371, 7, FALSE),"")</f>
        <v>0</v>
      </c>
      <c r="L261" s="59">
        <f t="shared" si="25"/>
        <v>0</v>
      </c>
      <c r="N261" s="31">
        <f t="shared" si="30"/>
        <v>306</v>
      </c>
      <c r="O261" s="65">
        <f>IFERROR(VLOOKUP($N261,'ARM Mortgage Amort. Schedule'!$B$10:$I$371, 7, FALSE),"0.00")</f>
        <v>-9.9173576018074525E-13</v>
      </c>
      <c r="P261" s="43">
        <v>246</v>
      </c>
      <c r="Q261" s="65" t="str">
        <f>IFERROR(VLOOKUP($P261,'Refinance Fixed Amort. Schedule'!$B$11:$I$371, 6, FALSE),"")</f>
        <v/>
      </c>
      <c r="R261" s="67" t="str">
        <f t="shared" si="26"/>
        <v/>
      </c>
      <c r="T261" s="31">
        <f t="shared" si="31"/>
        <v>306</v>
      </c>
      <c r="U261" s="65">
        <f>IFERROR(VLOOKUP($T261,'ARM Mortgage Amort. Schedule'!$B$10:$I$371, 7, FALSE),"0.00")</f>
        <v>-9.9173576018074525E-13</v>
      </c>
      <c r="V261" s="77">
        <v>246</v>
      </c>
      <c r="W261" s="65">
        <f>IFERROR(VLOOKUP($V261,'ARM Refinance Amort.'!$B$11:$I$371, 7, FALSE),"")</f>
        <v>0</v>
      </c>
      <c r="X261" s="67">
        <f t="shared" si="27"/>
        <v>-9.9173576018074525E-13</v>
      </c>
    </row>
    <row r="262" spans="2:24" x14ac:dyDescent="0.25">
      <c r="B262" s="31">
        <f t="shared" si="28"/>
        <v>307</v>
      </c>
      <c r="C262" s="65" t="str">
        <f>IFERROR(VLOOKUP($B262,'Fixed Mortgage Amort. Schedule'!$B$11:$I$371, 6, FALSE), "0.00")</f>
        <v>0.00</v>
      </c>
      <c r="D262" s="43">
        <v>247</v>
      </c>
      <c r="E262" s="65" t="str">
        <f>IFERROR(VLOOKUP($D262,'Refinance Fixed Amort. Schedule'!$B$11:$I$371, 6, FALSE),"0.00")</f>
        <v>0.00</v>
      </c>
      <c r="F262" s="59">
        <f t="shared" si="24"/>
        <v>0</v>
      </c>
      <c r="H262" s="31">
        <f t="shared" si="29"/>
        <v>307</v>
      </c>
      <c r="I262" s="65" t="str">
        <f>IFERROR(VLOOKUP($H262,'Fixed Mortgage Amort. Schedule'!$B$11:$I$371, 6, FALSE),"0.00")</f>
        <v>0.00</v>
      </c>
      <c r="J262" s="43">
        <v>247</v>
      </c>
      <c r="K262" s="65">
        <f>IFERROR(VLOOKUP($J262,'ARM Refinance Amort.'!$B$11:$I$371, 7, FALSE),"")</f>
        <v>0</v>
      </c>
      <c r="L262" s="59">
        <f t="shared" si="25"/>
        <v>0</v>
      </c>
      <c r="N262" s="31">
        <f t="shared" si="30"/>
        <v>307</v>
      </c>
      <c r="O262" s="65">
        <f>IFERROR(VLOOKUP($N262,'ARM Mortgage Amort. Schedule'!$B$10:$I$371, 7, FALSE),"0.00")</f>
        <v>-9.9173576018074525E-13</v>
      </c>
      <c r="P262" s="43">
        <v>247</v>
      </c>
      <c r="Q262" s="65" t="str">
        <f>IFERROR(VLOOKUP($P262,'Refinance Fixed Amort. Schedule'!$B$11:$I$371, 6, FALSE),"")</f>
        <v/>
      </c>
      <c r="R262" s="67" t="str">
        <f t="shared" si="26"/>
        <v/>
      </c>
      <c r="T262" s="31">
        <f t="shared" si="31"/>
        <v>307</v>
      </c>
      <c r="U262" s="65">
        <f>IFERROR(VLOOKUP($T262,'ARM Mortgage Amort. Schedule'!$B$10:$I$371, 7, FALSE),"0.00")</f>
        <v>-9.9173576018074525E-13</v>
      </c>
      <c r="V262" s="77">
        <v>247</v>
      </c>
      <c r="W262" s="65">
        <f>IFERROR(VLOOKUP($V262,'ARM Refinance Amort.'!$B$11:$I$371, 7, FALSE),"")</f>
        <v>0</v>
      </c>
      <c r="X262" s="67">
        <f t="shared" si="27"/>
        <v>-9.9173576018074525E-13</v>
      </c>
    </row>
    <row r="263" spans="2:24" x14ac:dyDescent="0.25">
      <c r="B263" s="31">
        <f t="shared" si="28"/>
        <v>308</v>
      </c>
      <c r="C263" s="65" t="str">
        <f>IFERROR(VLOOKUP($B263,'Fixed Mortgage Amort. Schedule'!$B$11:$I$371, 6, FALSE), "0.00")</f>
        <v>0.00</v>
      </c>
      <c r="D263" s="43">
        <v>248</v>
      </c>
      <c r="E263" s="65" t="str">
        <f>IFERROR(VLOOKUP($D263,'Refinance Fixed Amort. Schedule'!$B$11:$I$371, 6, FALSE),"0.00")</f>
        <v>0.00</v>
      </c>
      <c r="F263" s="59">
        <f t="shared" si="24"/>
        <v>0</v>
      </c>
      <c r="H263" s="31">
        <f t="shared" si="29"/>
        <v>308</v>
      </c>
      <c r="I263" s="65" t="str">
        <f>IFERROR(VLOOKUP($H263,'Fixed Mortgage Amort. Schedule'!$B$11:$I$371, 6, FALSE),"0.00")</f>
        <v>0.00</v>
      </c>
      <c r="J263" s="43">
        <v>248</v>
      </c>
      <c r="K263" s="65">
        <f>IFERROR(VLOOKUP($J263,'ARM Refinance Amort.'!$B$11:$I$371, 7, FALSE),"")</f>
        <v>0</v>
      </c>
      <c r="L263" s="59">
        <f t="shared" si="25"/>
        <v>0</v>
      </c>
      <c r="N263" s="31">
        <f t="shared" si="30"/>
        <v>308</v>
      </c>
      <c r="O263" s="65">
        <f>IFERROR(VLOOKUP($N263,'ARM Mortgage Amort. Schedule'!$B$10:$I$371, 7, FALSE),"0.00")</f>
        <v>-9.9173576018074525E-13</v>
      </c>
      <c r="P263" s="43">
        <v>248</v>
      </c>
      <c r="Q263" s="65" t="str">
        <f>IFERROR(VLOOKUP($P263,'Refinance Fixed Amort. Schedule'!$B$11:$I$371, 6, FALSE),"")</f>
        <v/>
      </c>
      <c r="R263" s="67" t="str">
        <f t="shared" si="26"/>
        <v/>
      </c>
      <c r="T263" s="31">
        <f t="shared" si="31"/>
        <v>308</v>
      </c>
      <c r="U263" s="65">
        <f>IFERROR(VLOOKUP($T263,'ARM Mortgage Amort. Schedule'!$B$10:$I$371, 7, FALSE),"0.00")</f>
        <v>-9.9173576018074525E-13</v>
      </c>
      <c r="V263" s="77">
        <v>248</v>
      </c>
      <c r="W263" s="65">
        <f>IFERROR(VLOOKUP($V263,'ARM Refinance Amort.'!$B$11:$I$371, 7, FALSE),"")</f>
        <v>0</v>
      </c>
      <c r="X263" s="67">
        <f t="shared" si="27"/>
        <v>-9.9173576018074525E-13</v>
      </c>
    </row>
    <row r="264" spans="2:24" x14ac:dyDescent="0.25">
      <c r="B264" s="31">
        <f t="shared" si="28"/>
        <v>309</v>
      </c>
      <c r="C264" s="65" t="str">
        <f>IFERROR(VLOOKUP($B264,'Fixed Mortgage Amort. Schedule'!$B$11:$I$371, 6, FALSE), "0.00")</f>
        <v>0.00</v>
      </c>
      <c r="D264" s="43">
        <v>249</v>
      </c>
      <c r="E264" s="65" t="str">
        <f>IFERROR(VLOOKUP($D264,'Refinance Fixed Amort. Schedule'!$B$11:$I$371, 6, FALSE),"0.00")</f>
        <v>0.00</v>
      </c>
      <c r="F264" s="59">
        <f t="shared" si="24"/>
        <v>0</v>
      </c>
      <c r="H264" s="31">
        <f t="shared" si="29"/>
        <v>309</v>
      </c>
      <c r="I264" s="65" t="str">
        <f>IFERROR(VLOOKUP($H264,'Fixed Mortgage Amort. Schedule'!$B$11:$I$371, 6, FALSE),"0.00")</f>
        <v>0.00</v>
      </c>
      <c r="J264" s="43">
        <v>249</v>
      </c>
      <c r="K264" s="65">
        <f>IFERROR(VLOOKUP($J264,'ARM Refinance Amort.'!$B$11:$I$371, 7, FALSE),"")</f>
        <v>0</v>
      </c>
      <c r="L264" s="59">
        <f t="shared" si="25"/>
        <v>0</v>
      </c>
      <c r="N264" s="31">
        <f t="shared" si="30"/>
        <v>309</v>
      </c>
      <c r="O264" s="65">
        <f>IFERROR(VLOOKUP($N264,'ARM Mortgage Amort. Schedule'!$B$10:$I$371, 7, FALSE),"0.00")</f>
        <v>-9.9173576018074525E-13</v>
      </c>
      <c r="P264" s="43">
        <v>249</v>
      </c>
      <c r="Q264" s="65" t="str">
        <f>IFERROR(VLOOKUP($P264,'Refinance Fixed Amort. Schedule'!$B$11:$I$371, 6, FALSE),"")</f>
        <v/>
      </c>
      <c r="R264" s="67" t="str">
        <f t="shared" si="26"/>
        <v/>
      </c>
      <c r="T264" s="31">
        <f t="shared" si="31"/>
        <v>309</v>
      </c>
      <c r="U264" s="65">
        <f>IFERROR(VLOOKUP($T264,'ARM Mortgage Amort. Schedule'!$B$10:$I$371, 7, FALSE),"0.00")</f>
        <v>-9.9173576018074525E-13</v>
      </c>
      <c r="V264" s="77">
        <v>249</v>
      </c>
      <c r="W264" s="65">
        <f>IFERROR(VLOOKUP($V264,'ARM Refinance Amort.'!$B$11:$I$371, 7, FALSE),"")</f>
        <v>0</v>
      </c>
      <c r="X264" s="67">
        <f t="shared" si="27"/>
        <v>-9.9173576018074525E-13</v>
      </c>
    </row>
    <row r="265" spans="2:24" x14ac:dyDescent="0.25">
      <c r="B265" s="31">
        <f t="shared" si="28"/>
        <v>310</v>
      </c>
      <c r="C265" s="65" t="str">
        <f>IFERROR(VLOOKUP($B265,'Fixed Mortgage Amort. Schedule'!$B$11:$I$371, 6, FALSE), "0.00")</f>
        <v>0.00</v>
      </c>
      <c r="D265" s="43">
        <v>250</v>
      </c>
      <c r="E265" s="65" t="str">
        <f>IFERROR(VLOOKUP($D265,'Refinance Fixed Amort. Schedule'!$B$11:$I$371, 6, FALSE),"0.00")</f>
        <v>0.00</v>
      </c>
      <c r="F265" s="59">
        <f t="shared" si="24"/>
        <v>0</v>
      </c>
      <c r="H265" s="31">
        <f t="shared" si="29"/>
        <v>310</v>
      </c>
      <c r="I265" s="65" t="str">
        <f>IFERROR(VLOOKUP($H265,'Fixed Mortgage Amort. Schedule'!$B$11:$I$371, 6, FALSE),"0.00")</f>
        <v>0.00</v>
      </c>
      <c r="J265" s="43">
        <v>250</v>
      </c>
      <c r="K265" s="65">
        <f>IFERROR(VLOOKUP($J265,'ARM Refinance Amort.'!$B$11:$I$371, 7, FALSE),"")</f>
        <v>0</v>
      </c>
      <c r="L265" s="59">
        <f t="shared" si="25"/>
        <v>0</v>
      </c>
      <c r="N265" s="31">
        <f t="shared" si="30"/>
        <v>310</v>
      </c>
      <c r="O265" s="65">
        <f>IFERROR(VLOOKUP($N265,'ARM Mortgage Amort. Schedule'!$B$10:$I$371, 7, FALSE),"0.00")</f>
        <v>-9.9173576018074525E-13</v>
      </c>
      <c r="P265" s="43">
        <v>250</v>
      </c>
      <c r="Q265" s="65" t="str">
        <f>IFERROR(VLOOKUP($P265,'Refinance Fixed Amort. Schedule'!$B$11:$I$371, 6, FALSE),"")</f>
        <v/>
      </c>
      <c r="R265" s="67" t="str">
        <f t="shared" si="26"/>
        <v/>
      </c>
      <c r="T265" s="31">
        <f t="shared" si="31"/>
        <v>310</v>
      </c>
      <c r="U265" s="65">
        <f>IFERROR(VLOOKUP($T265,'ARM Mortgage Amort. Schedule'!$B$10:$I$371, 7, FALSE),"0.00")</f>
        <v>-9.9173576018074525E-13</v>
      </c>
      <c r="V265" s="77">
        <v>250</v>
      </c>
      <c r="W265" s="65">
        <f>IFERROR(VLOOKUP($V265,'ARM Refinance Amort.'!$B$11:$I$371, 7, FALSE),"")</f>
        <v>0</v>
      </c>
      <c r="X265" s="67">
        <f t="shared" si="27"/>
        <v>-9.9173576018074525E-13</v>
      </c>
    </row>
    <row r="266" spans="2:24" x14ac:dyDescent="0.25">
      <c r="B266" s="31">
        <f t="shared" si="28"/>
        <v>311</v>
      </c>
      <c r="C266" s="65" t="str">
        <f>IFERROR(VLOOKUP($B266,'Fixed Mortgage Amort. Schedule'!$B$11:$I$371, 6, FALSE), "0.00")</f>
        <v>0.00</v>
      </c>
      <c r="D266" s="43">
        <v>251</v>
      </c>
      <c r="E266" s="65" t="str">
        <f>IFERROR(VLOOKUP($D266,'Refinance Fixed Amort. Schedule'!$B$11:$I$371, 6, FALSE),"0.00")</f>
        <v>0.00</v>
      </c>
      <c r="F266" s="59">
        <f t="shared" si="24"/>
        <v>0</v>
      </c>
      <c r="H266" s="31">
        <f t="shared" si="29"/>
        <v>311</v>
      </c>
      <c r="I266" s="65" t="str">
        <f>IFERROR(VLOOKUP($H266,'Fixed Mortgage Amort. Schedule'!$B$11:$I$371, 6, FALSE),"0.00")</f>
        <v>0.00</v>
      </c>
      <c r="J266" s="43">
        <v>251</v>
      </c>
      <c r="K266" s="65">
        <f>IFERROR(VLOOKUP($J266,'ARM Refinance Amort.'!$B$11:$I$371, 7, FALSE),"")</f>
        <v>0</v>
      </c>
      <c r="L266" s="59">
        <f t="shared" si="25"/>
        <v>0</v>
      </c>
      <c r="N266" s="31">
        <f t="shared" si="30"/>
        <v>311</v>
      </c>
      <c r="O266" s="65">
        <f>IFERROR(VLOOKUP($N266,'ARM Mortgage Amort. Schedule'!$B$10:$I$371, 7, FALSE),"0.00")</f>
        <v>-9.9173576018074525E-13</v>
      </c>
      <c r="P266" s="43">
        <v>251</v>
      </c>
      <c r="Q266" s="65" t="str">
        <f>IFERROR(VLOOKUP($P266,'Refinance Fixed Amort. Schedule'!$B$11:$I$371, 6, FALSE),"")</f>
        <v/>
      </c>
      <c r="R266" s="67" t="str">
        <f t="shared" si="26"/>
        <v/>
      </c>
      <c r="T266" s="31">
        <f t="shared" si="31"/>
        <v>311</v>
      </c>
      <c r="U266" s="65">
        <f>IFERROR(VLOOKUP($T266,'ARM Mortgage Amort. Schedule'!$B$10:$I$371, 7, FALSE),"0.00")</f>
        <v>-9.9173576018074525E-13</v>
      </c>
      <c r="V266" s="77">
        <v>251</v>
      </c>
      <c r="W266" s="65">
        <f>IFERROR(VLOOKUP($V266,'ARM Refinance Amort.'!$B$11:$I$371, 7, FALSE),"")</f>
        <v>0</v>
      </c>
      <c r="X266" s="67">
        <f t="shared" si="27"/>
        <v>-9.9173576018074525E-13</v>
      </c>
    </row>
    <row r="267" spans="2:24" x14ac:dyDescent="0.25">
      <c r="B267" s="31">
        <f t="shared" si="28"/>
        <v>312</v>
      </c>
      <c r="C267" s="65" t="str">
        <f>IFERROR(VLOOKUP($B267,'Fixed Mortgage Amort. Schedule'!$B$11:$I$371, 6, FALSE), "0.00")</f>
        <v>0.00</v>
      </c>
      <c r="D267" s="43">
        <v>252</v>
      </c>
      <c r="E267" s="65" t="str">
        <f>IFERROR(VLOOKUP($D267,'Refinance Fixed Amort. Schedule'!$B$11:$I$371, 6, FALSE),"0.00")</f>
        <v>0.00</v>
      </c>
      <c r="F267" s="59">
        <f t="shared" si="24"/>
        <v>0</v>
      </c>
      <c r="H267" s="31">
        <f t="shared" si="29"/>
        <v>312</v>
      </c>
      <c r="I267" s="65" t="str">
        <f>IFERROR(VLOOKUP($H267,'Fixed Mortgage Amort. Schedule'!$B$11:$I$371, 6, FALSE),"0.00")</f>
        <v>0.00</v>
      </c>
      <c r="J267" s="43">
        <v>252</v>
      </c>
      <c r="K267" s="65">
        <f>IFERROR(VLOOKUP($J267,'ARM Refinance Amort.'!$B$11:$I$371, 7, FALSE),"")</f>
        <v>0</v>
      </c>
      <c r="L267" s="59">
        <f t="shared" si="25"/>
        <v>0</v>
      </c>
      <c r="N267" s="31">
        <f t="shared" si="30"/>
        <v>312</v>
      </c>
      <c r="O267" s="65">
        <f>IFERROR(VLOOKUP($N267,'ARM Mortgage Amort. Schedule'!$B$10:$I$371, 7, FALSE),"0.00")</f>
        <v>-9.9173576018074525E-13</v>
      </c>
      <c r="P267" s="43">
        <v>252</v>
      </c>
      <c r="Q267" s="65" t="str">
        <f>IFERROR(VLOOKUP($P267,'Refinance Fixed Amort. Schedule'!$B$11:$I$371, 6, FALSE),"")</f>
        <v/>
      </c>
      <c r="R267" s="67" t="str">
        <f t="shared" si="26"/>
        <v/>
      </c>
      <c r="T267" s="31">
        <f t="shared" si="31"/>
        <v>312</v>
      </c>
      <c r="U267" s="65">
        <f>IFERROR(VLOOKUP($T267,'ARM Mortgage Amort. Schedule'!$B$10:$I$371, 7, FALSE),"0.00")</f>
        <v>-9.9173576018074525E-13</v>
      </c>
      <c r="V267" s="77">
        <v>252</v>
      </c>
      <c r="W267" s="65">
        <f>IFERROR(VLOOKUP($V267,'ARM Refinance Amort.'!$B$11:$I$371, 7, FALSE),"")</f>
        <v>0</v>
      </c>
      <c r="X267" s="67">
        <f t="shared" si="27"/>
        <v>-9.9173576018074525E-13</v>
      </c>
    </row>
    <row r="268" spans="2:24" x14ac:dyDescent="0.25">
      <c r="B268" s="31">
        <f t="shared" si="28"/>
        <v>313</v>
      </c>
      <c r="C268" s="65" t="str">
        <f>IFERROR(VLOOKUP($B268,'Fixed Mortgage Amort. Schedule'!$B$11:$I$371, 6, FALSE), "0.00")</f>
        <v>0.00</v>
      </c>
      <c r="D268" s="43">
        <v>253</v>
      </c>
      <c r="E268" s="65" t="str">
        <f>IFERROR(VLOOKUP($D268,'Refinance Fixed Amort. Schedule'!$B$11:$I$371, 6, FALSE),"0.00")</f>
        <v>0.00</v>
      </c>
      <c r="F268" s="59">
        <f t="shared" si="24"/>
        <v>0</v>
      </c>
      <c r="H268" s="31">
        <f t="shared" si="29"/>
        <v>313</v>
      </c>
      <c r="I268" s="65" t="str">
        <f>IFERROR(VLOOKUP($H268,'Fixed Mortgage Amort. Schedule'!$B$11:$I$371, 6, FALSE),"0.00")</f>
        <v>0.00</v>
      </c>
      <c r="J268" s="43">
        <v>253</v>
      </c>
      <c r="K268" s="65">
        <f>IFERROR(VLOOKUP($J268,'ARM Refinance Amort.'!$B$11:$I$371, 7, FALSE),"")</f>
        <v>0</v>
      </c>
      <c r="L268" s="59">
        <f t="shared" si="25"/>
        <v>0</v>
      </c>
      <c r="N268" s="31">
        <f t="shared" si="30"/>
        <v>313</v>
      </c>
      <c r="O268" s="65">
        <f>IFERROR(VLOOKUP($N268,'ARM Mortgage Amort. Schedule'!$B$10:$I$371, 7, FALSE),"0.00")</f>
        <v>-9.9173576018074525E-13</v>
      </c>
      <c r="P268" s="43">
        <v>253</v>
      </c>
      <c r="Q268" s="65" t="str">
        <f>IFERROR(VLOOKUP($P268,'Refinance Fixed Amort. Schedule'!$B$11:$I$371, 6, FALSE),"")</f>
        <v/>
      </c>
      <c r="R268" s="67" t="str">
        <f t="shared" si="26"/>
        <v/>
      </c>
      <c r="T268" s="31">
        <f t="shared" si="31"/>
        <v>313</v>
      </c>
      <c r="U268" s="65">
        <f>IFERROR(VLOOKUP($T268,'ARM Mortgage Amort. Schedule'!$B$10:$I$371, 7, FALSE),"0.00")</f>
        <v>-9.9173576018074525E-13</v>
      </c>
      <c r="V268" s="77">
        <v>253</v>
      </c>
      <c r="W268" s="65">
        <f>IFERROR(VLOOKUP($V268,'ARM Refinance Amort.'!$B$11:$I$371, 7, FALSE),"")</f>
        <v>0</v>
      </c>
      <c r="X268" s="67">
        <f t="shared" si="27"/>
        <v>-9.9173576018074525E-13</v>
      </c>
    </row>
    <row r="269" spans="2:24" x14ac:dyDescent="0.25">
      <c r="B269" s="31">
        <f t="shared" si="28"/>
        <v>314</v>
      </c>
      <c r="C269" s="65" t="str">
        <f>IFERROR(VLOOKUP($B269,'Fixed Mortgage Amort. Schedule'!$B$11:$I$371, 6, FALSE), "0.00")</f>
        <v>0.00</v>
      </c>
      <c r="D269" s="43">
        <v>254</v>
      </c>
      <c r="E269" s="65" t="str">
        <f>IFERROR(VLOOKUP($D269,'Refinance Fixed Amort. Schedule'!$B$11:$I$371, 6, FALSE),"0.00")</f>
        <v>0.00</v>
      </c>
      <c r="F269" s="59">
        <f t="shared" si="24"/>
        <v>0</v>
      </c>
      <c r="H269" s="31">
        <f t="shared" si="29"/>
        <v>314</v>
      </c>
      <c r="I269" s="65" t="str">
        <f>IFERROR(VLOOKUP($H269,'Fixed Mortgage Amort. Schedule'!$B$11:$I$371, 6, FALSE),"0.00")</f>
        <v>0.00</v>
      </c>
      <c r="J269" s="43">
        <v>254</v>
      </c>
      <c r="K269" s="65">
        <f>IFERROR(VLOOKUP($J269,'ARM Refinance Amort.'!$B$11:$I$371, 7, FALSE),"")</f>
        <v>0</v>
      </c>
      <c r="L269" s="59">
        <f t="shared" si="25"/>
        <v>0</v>
      </c>
      <c r="N269" s="31">
        <f t="shared" si="30"/>
        <v>314</v>
      </c>
      <c r="O269" s="65">
        <f>IFERROR(VLOOKUP($N269,'ARM Mortgage Amort. Schedule'!$B$10:$I$371, 7, FALSE),"0.00")</f>
        <v>-9.9173576018074525E-13</v>
      </c>
      <c r="P269" s="43">
        <v>254</v>
      </c>
      <c r="Q269" s="65" t="str">
        <f>IFERROR(VLOOKUP($P269,'Refinance Fixed Amort. Schedule'!$B$11:$I$371, 6, FALSE),"")</f>
        <v/>
      </c>
      <c r="R269" s="67" t="str">
        <f t="shared" si="26"/>
        <v/>
      </c>
      <c r="T269" s="31">
        <f t="shared" si="31"/>
        <v>314</v>
      </c>
      <c r="U269" s="65">
        <f>IFERROR(VLOOKUP($T269,'ARM Mortgage Amort. Schedule'!$B$10:$I$371, 7, FALSE),"0.00")</f>
        <v>-9.9173576018074525E-13</v>
      </c>
      <c r="V269" s="77">
        <v>254</v>
      </c>
      <c r="W269" s="65">
        <f>IFERROR(VLOOKUP($V269,'ARM Refinance Amort.'!$B$11:$I$371, 7, FALSE),"")</f>
        <v>0</v>
      </c>
      <c r="X269" s="67">
        <f t="shared" si="27"/>
        <v>-9.9173576018074525E-13</v>
      </c>
    </row>
    <row r="270" spans="2:24" x14ac:dyDescent="0.25">
      <c r="B270" s="31">
        <f t="shared" si="28"/>
        <v>315</v>
      </c>
      <c r="C270" s="65" t="str">
        <f>IFERROR(VLOOKUP($B270,'Fixed Mortgage Amort. Schedule'!$B$11:$I$371, 6, FALSE), "0.00")</f>
        <v>0.00</v>
      </c>
      <c r="D270" s="43">
        <v>255</v>
      </c>
      <c r="E270" s="65" t="str">
        <f>IFERROR(VLOOKUP($D270,'Refinance Fixed Amort. Schedule'!$B$11:$I$371, 6, FALSE),"0.00")</f>
        <v>0.00</v>
      </c>
      <c r="F270" s="59">
        <f t="shared" si="24"/>
        <v>0</v>
      </c>
      <c r="H270" s="31">
        <f t="shared" si="29"/>
        <v>315</v>
      </c>
      <c r="I270" s="65" t="str">
        <f>IFERROR(VLOOKUP($H270,'Fixed Mortgage Amort. Schedule'!$B$11:$I$371, 6, FALSE),"0.00")</f>
        <v>0.00</v>
      </c>
      <c r="J270" s="43">
        <v>255</v>
      </c>
      <c r="K270" s="65">
        <f>IFERROR(VLOOKUP($J270,'ARM Refinance Amort.'!$B$11:$I$371, 7, FALSE),"")</f>
        <v>0</v>
      </c>
      <c r="L270" s="59">
        <f t="shared" si="25"/>
        <v>0</v>
      </c>
      <c r="N270" s="31">
        <f t="shared" si="30"/>
        <v>315</v>
      </c>
      <c r="O270" s="65">
        <f>IFERROR(VLOOKUP($N270,'ARM Mortgage Amort. Schedule'!$B$10:$I$371, 7, FALSE),"0.00")</f>
        <v>-9.9173576018074525E-13</v>
      </c>
      <c r="P270" s="43">
        <v>255</v>
      </c>
      <c r="Q270" s="65" t="str">
        <f>IFERROR(VLOOKUP($P270,'Refinance Fixed Amort. Schedule'!$B$11:$I$371, 6, FALSE),"")</f>
        <v/>
      </c>
      <c r="R270" s="67" t="str">
        <f t="shared" si="26"/>
        <v/>
      </c>
      <c r="T270" s="31">
        <f t="shared" si="31"/>
        <v>315</v>
      </c>
      <c r="U270" s="65">
        <f>IFERROR(VLOOKUP($T270,'ARM Mortgage Amort. Schedule'!$B$10:$I$371, 7, FALSE),"0.00")</f>
        <v>-9.9173576018074525E-13</v>
      </c>
      <c r="V270" s="77">
        <v>255</v>
      </c>
      <c r="W270" s="65">
        <f>IFERROR(VLOOKUP($V270,'ARM Refinance Amort.'!$B$11:$I$371, 7, FALSE),"")</f>
        <v>0</v>
      </c>
      <c r="X270" s="67">
        <f t="shared" si="27"/>
        <v>-9.9173576018074525E-13</v>
      </c>
    </row>
    <row r="271" spans="2:24" x14ac:dyDescent="0.25">
      <c r="B271" s="31">
        <f t="shared" si="28"/>
        <v>316</v>
      </c>
      <c r="C271" s="65" t="str">
        <f>IFERROR(VLOOKUP($B271,'Fixed Mortgage Amort. Schedule'!$B$11:$I$371, 6, FALSE), "0.00")</f>
        <v>0.00</v>
      </c>
      <c r="D271" s="43">
        <v>256</v>
      </c>
      <c r="E271" s="65" t="str">
        <f>IFERROR(VLOOKUP($D271,'Refinance Fixed Amort. Schedule'!$B$11:$I$371, 6, FALSE),"0.00")</f>
        <v>0.00</v>
      </c>
      <c r="F271" s="59">
        <f t="shared" si="24"/>
        <v>0</v>
      </c>
      <c r="H271" s="31">
        <f t="shared" si="29"/>
        <v>316</v>
      </c>
      <c r="I271" s="65" t="str">
        <f>IFERROR(VLOOKUP($H271,'Fixed Mortgage Amort. Schedule'!$B$11:$I$371, 6, FALSE),"0.00")</f>
        <v>0.00</v>
      </c>
      <c r="J271" s="43">
        <v>256</v>
      </c>
      <c r="K271" s="65">
        <f>IFERROR(VLOOKUP($J271,'ARM Refinance Amort.'!$B$11:$I$371, 7, FALSE),"")</f>
        <v>0</v>
      </c>
      <c r="L271" s="59">
        <f t="shared" si="25"/>
        <v>0</v>
      </c>
      <c r="N271" s="31">
        <f t="shared" si="30"/>
        <v>316</v>
      </c>
      <c r="O271" s="65">
        <f>IFERROR(VLOOKUP($N271,'ARM Mortgage Amort. Schedule'!$B$10:$I$371, 7, FALSE),"0.00")</f>
        <v>-9.9173576018074525E-13</v>
      </c>
      <c r="P271" s="43">
        <v>256</v>
      </c>
      <c r="Q271" s="65" t="str">
        <f>IFERROR(VLOOKUP($P271,'Refinance Fixed Amort. Schedule'!$B$11:$I$371, 6, FALSE),"")</f>
        <v/>
      </c>
      <c r="R271" s="67" t="str">
        <f t="shared" si="26"/>
        <v/>
      </c>
      <c r="T271" s="31">
        <f t="shared" si="31"/>
        <v>316</v>
      </c>
      <c r="U271" s="65">
        <f>IFERROR(VLOOKUP($T271,'ARM Mortgage Amort. Schedule'!$B$10:$I$371, 7, FALSE),"0.00")</f>
        <v>-9.9173576018074525E-13</v>
      </c>
      <c r="V271" s="77">
        <v>256</v>
      </c>
      <c r="W271" s="65">
        <f>IFERROR(VLOOKUP($V271,'ARM Refinance Amort.'!$B$11:$I$371, 7, FALSE),"")</f>
        <v>0</v>
      </c>
      <c r="X271" s="67">
        <f t="shared" si="27"/>
        <v>-9.9173576018074525E-13</v>
      </c>
    </row>
    <row r="272" spans="2:24" x14ac:dyDescent="0.25">
      <c r="B272" s="31">
        <f t="shared" si="28"/>
        <v>317</v>
      </c>
      <c r="C272" s="65" t="str">
        <f>IFERROR(VLOOKUP($B272,'Fixed Mortgage Amort. Schedule'!$B$11:$I$371, 6, FALSE), "0.00")</f>
        <v>0.00</v>
      </c>
      <c r="D272" s="43">
        <v>257</v>
      </c>
      <c r="E272" s="65" t="str">
        <f>IFERROR(VLOOKUP($D272,'Refinance Fixed Amort. Schedule'!$B$11:$I$371, 6, FALSE),"0.00")</f>
        <v>0.00</v>
      </c>
      <c r="F272" s="59">
        <f t="shared" ref="F272:F335" si="32">IFERROR((C272-E272),"")</f>
        <v>0</v>
      </c>
      <c r="H272" s="31">
        <f t="shared" si="29"/>
        <v>317</v>
      </c>
      <c r="I272" s="65" t="str">
        <f>IFERROR(VLOOKUP($H272,'Fixed Mortgage Amort. Schedule'!$B$11:$I$371, 6, FALSE),"0.00")</f>
        <v>0.00</v>
      </c>
      <c r="J272" s="43">
        <v>257</v>
      </c>
      <c r="K272" s="65">
        <f>IFERROR(VLOOKUP($J272,'ARM Refinance Amort.'!$B$11:$I$371, 7, FALSE),"")</f>
        <v>0</v>
      </c>
      <c r="L272" s="59">
        <f t="shared" si="25"/>
        <v>0</v>
      </c>
      <c r="N272" s="31">
        <f t="shared" si="30"/>
        <v>317</v>
      </c>
      <c r="O272" s="65">
        <f>IFERROR(VLOOKUP($N272,'ARM Mortgage Amort. Schedule'!$B$10:$I$371, 7, FALSE),"0.00")</f>
        <v>-9.9173576018074525E-13</v>
      </c>
      <c r="P272" s="43">
        <v>257</v>
      </c>
      <c r="Q272" s="65" t="str">
        <f>IFERROR(VLOOKUP($P272,'Refinance Fixed Amort. Schedule'!$B$11:$I$371, 6, FALSE),"")</f>
        <v/>
      </c>
      <c r="R272" s="67" t="str">
        <f t="shared" si="26"/>
        <v/>
      </c>
      <c r="T272" s="31">
        <f t="shared" si="31"/>
        <v>317</v>
      </c>
      <c r="U272" s="65">
        <f>IFERROR(VLOOKUP($T272,'ARM Mortgage Amort. Schedule'!$B$10:$I$371, 7, FALSE),"0.00")</f>
        <v>-9.9173576018074525E-13</v>
      </c>
      <c r="V272" s="77">
        <v>257</v>
      </c>
      <c r="W272" s="65">
        <f>IFERROR(VLOOKUP($V272,'ARM Refinance Amort.'!$B$11:$I$371, 7, FALSE),"")</f>
        <v>0</v>
      </c>
      <c r="X272" s="67">
        <f t="shared" si="27"/>
        <v>-9.9173576018074525E-13</v>
      </c>
    </row>
    <row r="273" spans="2:24" x14ac:dyDescent="0.25">
      <c r="B273" s="31">
        <f t="shared" si="28"/>
        <v>318</v>
      </c>
      <c r="C273" s="65" t="str">
        <f>IFERROR(VLOOKUP($B273,'Fixed Mortgage Amort. Schedule'!$B$11:$I$371, 6, FALSE), "0.00")</f>
        <v>0.00</v>
      </c>
      <c r="D273" s="43">
        <v>258</v>
      </c>
      <c r="E273" s="65" t="str">
        <f>IFERROR(VLOOKUP($D273,'Refinance Fixed Amort. Schedule'!$B$11:$I$371, 6, FALSE),"0.00")</f>
        <v>0.00</v>
      </c>
      <c r="F273" s="59">
        <f t="shared" si="32"/>
        <v>0</v>
      </c>
      <c r="H273" s="31">
        <f t="shared" si="29"/>
        <v>318</v>
      </c>
      <c r="I273" s="65" t="str">
        <f>IFERROR(VLOOKUP($H273,'Fixed Mortgage Amort. Schedule'!$B$11:$I$371, 6, FALSE),"0.00")</f>
        <v>0.00</v>
      </c>
      <c r="J273" s="43">
        <v>258</v>
      </c>
      <c r="K273" s="65">
        <f>IFERROR(VLOOKUP($J273,'ARM Refinance Amort.'!$B$11:$I$371, 7, FALSE),"")</f>
        <v>0</v>
      </c>
      <c r="L273" s="59">
        <f t="shared" ref="L273:L336" si="33">IFERROR((I273-K273),"")</f>
        <v>0</v>
      </c>
      <c r="N273" s="31">
        <f t="shared" si="30"/>
        <v>318</v>
      </c>
      <c r="O273" s="65">
        <f>IFERROR(VLOOKUP($N273,'ARM Mortgage Amort. Schedule'!$B$10:$I$371, 7, FALSE),"0.00")</f>
        <v>-9.9173576018074525E-13</v>
      </c>
      <c r="P273" s="43">
        <v>258</v>
      </c>
      <c r="Q273" s="65" t="str">
        <f>IFERROR(VLOOKUP($P273,'Refinance Fixed Amort. Schedule'!$B$11:$I$371, 6, FALSE),"")</f>
        <v/>
      </c>
      <c r="R273" s="67" t="str">
        <f t="shared" ref="R273:R336" si="34">IFERROR((O273-Q273),"")</f>
        <v/>
      </c>
      <c r="T273" s="31">
        <f t="shared" si="31"/>
        <v>318</v>
      </c>
      <c r="U273" s="65">
        <f>IFERROR(VLOOKUP($T273,'ARM Mortgage Amort. Schedule'!$B$10:$I$371, 7, FALSE),"0.00")</f>
        <v>-9.9173576018074525E-13</v>
      </c>
      <c r="V273" s="77">
        <v>258</v>
      </c>
      <c r="W273" s="65">
        <f>IFERROR(VLOOKUP($V273,'ARM Refinance Amort.'!$B$11:$I$371, 7, FALSE),"")</f>
        <v>0</v>
      </c>
      <c r="X273" s="67">
        <f t="shared" ref="X273:X336" si="35">IFERROR((U273-W273),"")</f>
        <v>-9.9173576018074525E-13</v>
      </c>
    </row>
    <row r="274" spans="2:24" x14ac:dyDescent="0.25">
      <c r="B274" s="31">
        <f t="shared" si="28"/>
        <v>319</v>
      </c>
      <c r="C274" s="65" t="str">
        <f>IFERROR(VLOOKUP($B274,'Fixed Mortgage Amort. Schedule'!$B$11:$I$371, 6, FALSE), "0.00")</f>
        <v>0.00</v>
      </c>
      <c r="D274" s="43">
        <v>259</v>
      </c>
      <c r="E274" s="65" t="str">
        <f>IFERROR(VLOOKUP($D274,'Refinance Fixed Amort. Schedule'!$B$11:$I$371, 6, FALSE),"0.00")</f>
        <v>0.00</v>
      </c>
      <c r="F274" s="59">
        <f t="shared" si="32"/>
        <v>0</v>
      </c>
      <c r="H274" s="31">
        <f t="shared" si="29"/>
        <v>319</v>
      </c>
      <c r="I274" s="65" t="str">
        <f>IFERROR(VLOOKUP($H274,'Fixed Mortgage Amort. Schedule'!$B$11:$I$371, 6, FALSE),"0.00")</f>
        <v>0.00</v>
      </c>
      <c r="J274" s="43">
        <v>259</v>
      </c>
      <c r="K274" s="65">
        <f>IFERROR(VLOOKUP($J274,'ARM Refinance Amort.'!$B$11:$I$371, 7, FALSE),"")</f>
        <v>0</v>
      </c>
      <c r="L274" s="59">
        <f t="shared" si="33"/>
        <v>0</v>
      </c>
      <c r="N274" s="31">
        <f t="shared" si="30"/>
        <v>319</v>
      </c>
      <c r="O274" s="65">
        <f>IFERROR(VLOOKUP($N274,'ARM Mortgage Amort. Schedule'!$B$10:$I$371, 7, FALSE),"0.00")</f>
        <v>-9.9173576018074525E-13</v>
      </c>
      <c r="P274" s="43">
        <v>259</v>
      </c>
      <c r="Q274" s="65" t="str">
        <f>IFERROR(VLOOKUP($P274,'Refinance Fixed Amort. Schedule'!$B$11:$I$371, 6, FALSE),"")</f>
        <v/>
      </c>
      <c r="R274" s="67" t="str">
        <f t="shared" si="34"/>
        <v/>
      </c>
      <c r="T274" s="31">
        <f t="shared" si="31"/>
        <v>319</v>
      </c>
      <c r="U274" s="65">
        <f>IFERROR(VLOOKUP($T274,'ARM Mortgage Amort. Schedule'!$B$10:$I$371, 7, FALSE),"0.00")</f>
        <v>-9.9173576018074525E-13</v>
      </c>
      <c r="V274" s="77">
        <v>259</v>
      </c>
      <c r="W274" s="65">
        <f>IFERROR(VLOOKUP($V274,'ARM Refinance Amort.'!$B$11:$I$371, 7, FALSE),"")</f>
        <v>0</v>
      </c>
      <c r="X274" s="67">
        <f t="shared" si="35"/>
        <v>-9.9173576018074525E-13</v>
      </c>
    </row>
    <row r="275" spans="2:24" x14ac:dyDescent="0.25">
      <c r="B275" s="31">
        <f t="shared" ref="B275:B338" si="36">B274+1</f>
        <v>320</v>
      </c>
      <c r="C275" s="65" t="str">
        <f>IFERROR(VLOOKUP($B275,'Fixed Mortgage Amort. Schedule'!$B$11:$I$371, 6, FALSE), "0.00")</f>
        <v>0.00</v>
      </c>
      <c r="D275" s="43">
        <v>260</v>
      </c>
      <c r="E275" s="65" t="str">
        <f>IFERROR(VLOOKUP($D275,'Refinance Fixed Amort. Schedule'!$B$11:$I$371, 6, FALSE),"0.00")</f>
        <v>0.00</v>
      </c>
      <c r="F275" s="59">
        <f t="shared" si="32"/>
        <v>0</v>
      </c>
      <c r="H275" s="31">
        <f t="shared" ref="H275:H338" si="37">H274+1</f>
        <v>320</v>
      </c>
      <c r="I275" s="65" t="str">
        <f>IFERROR(VLOOKUP($H275,'Fixed Mortgage Amort. Schedule'!$B$11:$I$371, 6, FALSE),"0.00")</f>
        <v>0.00</v>
      </c>
      <c r="J275" s="43">
        <v>260</v>
      </c>
      <c r="K275" s="65">
        <f>IFERROR(VLOOKUP($J275,'ARM Refinance Amort.'!$B$11:$I$371, 7, FALSE),"")</f>
        <v>0</v>
      </c>
      <c r="L275" s="59">
        <f t="shared" si="33"/>
        <v>0</v>
      </c>
      <c r="N275" s="31">
        <f t="shared" ref="N275:N338" si="38">(N274+1)</f>
        <v>320</v>
      </c>
      <c r="O275" s="65">
        <f>IFERROR(VLOOKUP($N275,'ARM Mortgage Amort. Schedule'!$B$10:$I$371, 7, FALSE),"0.00")</f>
        <v>-9.9173576018074525E-13</v>
      </c>
      <c r="P275" s="43">
        <v>260</v>
      </c>
      <c r="Q275" s="65" t="str">
        <f>IFERROR(VLOOKUP($P275,'Refinance Fixed Amort. Schedule'!$B$11:$I$371, 6, FALSE),"")</f>
        <v/>
      </c>
      <c r="R275" s="67" t="str">
        <f t="shared" si="34"/>
        <v/>
      </c>
      <c r="T275" s="31">
        <f t="shared" ref="T275:T338" si="39">T274+1</f>
        <v>320</v>
      </c>
      <c r="U275" s="65">
        <f>IFERROR(VLOOKUP($T275,'ARM Mortgage Amort. Schedule'!$B$10:$I$371, 7, FALSE),"0.00")</f>
        <v>-9.9173576018074525E-13</v>
      </c>
      <c r="V275" s="77">
        <v>260</v>
      </c>
      <c r="W275" s="65">
        <f>IFERROR(VLOOKUP($V275,'ARM Refinance Amort.'!$B$11:$I$371, 7, FALSE),"")</f>
        <v>0</v>
      </c>
      <c r="X275" s="67">
        <f t="shared" si="35"/>
        <v>-9.9173576018074525E-13</v>
      </c>
    </row>
    <row r="276" spans="2:24" x14ac:dyDescent="0.25">
      <c r="B276" s="31">
        <f t="shared" si="36"/>
        <v>321</v>
      </c>
      <c r="C276" s="65" t="str">
        <f>IFERROR(VLOOKUP($B276,'Fixed Mortgage Amort. Schedule'!$B$11:$I$371, 6, FALSE), "0.00")</f>
        <v>0.00</v>
      </c>
      <c r="D276" s="43">
        <v>261</v>
      </c>
      <c r="E276" s="65" t="str">
        <f>IFERROR(VLOOKUP($D276,'Refinance Fixed Amort. Schedule'!$B$11:$I$371, 6, FALSE),"0.00")</f>
        <v>0.00</v>
      </c>
      <c r="F276" s="59">
        <f t="shared" si="32"/>
        <v>0</v>
      </c>
      <c r="H276" s="31">
        <f t="shared" si="37"/>
        <v>321</v>
      </c>
      <c r="I276" s="65" t="str">
        <f>IFERROR(VLOOKUP($H276,'Fixed Mortgage Amort. Schedule'!$B$11:$I$371, 6, FALSE),"0.00")</f>
        <v>0.00</v>
      </c>
      <c r="J276" s="43">
        <v>261</v>
      </c>
      <c r="K276" s="65">
        <f>IFERROR(VLOOKUP($J276,'ARM Refinance Amort.'!$B$11:$I$371, 7, FALSE),"")</f>
        <v>0</v>
      </c>
      <c r="L276" s="59">
        <f t="shared" si="33"/>
        <v>0</v>
      </c>
      <c r="N276" s="31">
        <f t="shared" si="38"/>
        <v>321</v>
      </c>
      <c r="O276" s="65">
        <f>IFERROR(VLOOKUP($N276,'ARM Mortgage Amort. Schedule'!$B$10:$I$371, 7, FALSE),"0.00")</f>
        <v>-9.9173576018074525E-13</v>
      </c>
      <c r="P276" s="43">
        <v>261</v>
      </c>
      <c r="Q276" s="65" t="str">
        <f>IFERROR(VLOOKUP($P276,'Refinance Fixed Amort. Schedule'!$B$11:$I$371, 6, FALSE),"")</f>
        <v/>
      </c>
      <c r="R276" s="67" t="str">
        <f t="shared" si="34"/>
        <v/>
      </c>
      <c r="T276" s="31">
        <f t="shared" si="39"/>
        <v>321</v>
      </c>
      <c r="U276" s="65">
        <f>IFERROR(VLOOKUP($T276,'ARM Mortgage Amort. Schedule'!$B$10:$I$371, 7, FALSE),"0.00")</f>
        <v>-9.9173576018074525E-13</v>
      </c>
      <c r="V276" s="77">
        <v>261</v>
      </c>
      <c r="W276" s="65">
        <f>IFERROR(VLOOKUP($V276,'ARM Refinance Amort.'!$B$11:$I$371, 7, FALSE),"")</f>
        <v>0</v>
      </c>
      <c r="X276" s="67">
        <f t="shared" si="35"/>
        <v>-9.9173576018074525E-13</v>
      </c>
    </row>
    <row r="277" spans="2:24" x14ac:dyDescent="0.25">
      <c r="B277" s="31">
        <f t="shared" si="36"/>
        <v>322</v>
      </c>
      <c r="C277" s="65" t="str">
        <f>IFERROR(VLOOKUP($B277,'Fixed Mortgage Amort. Schedule'!$B$11:$I$371, 6, FALSE), "0.00")</f>
        <v>0.00</v>
      </c>
      <c r="D277" s="43">
        <v>262</v>
      </c>
      <c r="E277" s="65" t="str">
        <f>IFERROR(VLOOKUP($D277,'Refinance Fixed Amort. Schedule'!$B$11:$I$371, 6, FALSE),"0.00")</f>
        <v>0.00</v>
      </c>
      <c r="F277" s="59">
        <f t="shared" si="32"/>
        <v>0</v>
      </c>
      <c r="H277" s="31">
        <f t="shared" si="37"/>
        <v>322</v>
      </c>
      <c r="I277" s="65" t="str">
        <f>IFERROR(VLOOKUP($H277,'Fixed Mortgage Amort. Schedule'!$B$11:$I$371, 6, FALSE),"0.00")</f>
        <v>0.00</v>
      </c>
      <c r="J277" s="43">
        <v>262</v>
      </c>
      <c r="K277" s="65">
        <f>IFERROR(VLOOKUP($J277,'ARM Refinance Amort.'!$B$11:$I$371, 7, FALSE),"")</f>
        <v>0</v>
      </c>
      <c r="L277" s="59">
        <f t="shared" si="33"/>
        <v>0</v>
      </c>
      <c r="N277" s="31">
        <f t="shared" si="38"/>
        <v>322</v>
      </c>
      <c r="O277" s="65">
        <f>IFERROR(VLOOKUP($N277,'ARM Mortgage Amort. Schedule'!$B$10:$I$371, 7, FALSE),"0.00")</f>
        <v>-9.9173576018074525E-13</v>
      </c>
      <c r="P277" s="43">
        <v>262</v>
      </c>
      <c r="Q277" s="65" t="str">
        <f>IFERROR(VLOOKUP($P277,'Refinance Fixed Amort. Schedule'!$B$11:$I$371, 6, FALSE),"")</f>
        <v/>
      </c>
      <c r="R277" s="67" t="str">
        <f t="shared" si="34"/>
        <v/>
      </c>
      <c r="T277" s="31">
        <f t="shared" si="39"/>
        <v>322</v>
      </c>
      <c r="U277" s="65">
        <f>IFERROR(VLOOKUP($T277,'ARM Mortgage Amort. Schedule'!$B$10:$I$371, 7, FALSE),"0.00")</f>
        <v>-9.9173576018074525E-13</v>
      </c>
      <c r="V277" s="77">
        <v>262</v>
      </c>
      <c r="W277" s="65">
        <f>IFERROR(VLOOKUP($V277,'ARM Refinance Amort.'!$B$11:$I$371, 7, FALSE),"")</f>
        <v>0</v>
      </c>
      <c r="X277" s="67">
        <f t="shared" si="35"/>
        <v>-9.9173576018074525E-13</v>
      </c>
    </row>
    <row r="278" spans="2:24" x14ac:dyDescent="0.25">
      <c r="B278" s="31">
        <f t="shared" si="36"/>
        <v>323</v>
      </c>
      <c r="C278" s="65" t="str">
        <f>IFERROR(VLOOKUP($B278,'Fixed Mortgage Amort. Schedule'!$B$11:$I$371, 6, FALSE), "0.00")</f>
        <v>0.00</v>
      </c>
      <c r="D278" s="43">
        <v>263</v>
      </c>
      <c r="E278" s="65" t="str">
        <f>IFERROR(VLOOKUP($D278,'Refinance Fixed Amort. Schedule'!$B$11:$I$371, 6, FALSE),"0.00")</f>
        <v>0.00</v>
      </c>
      <c r="F278" s="59">
        <f t="shared" si="32"/>
        <v>0</v>
      </c>
      <c r="H278" s="31">
        <f t="shared" si="37"/>
        <v>323</v>
      </c>
      <c r="I278" s="65" t="str">
        <f>IFERROR(VLOOKUP($H278,'Fixed Mortgage Amort. Schedule'!$B$11:$I$371, 6, FALSE),"0.00")</f>
        <v>0.00</v>
      </c>
      <c r="J278" s="43">
        <v>263</v>
      </c>
      <c r="K278" s="65">
        <f>IFERROR(VLOOKUP($J278,'ARM Refinance Amort.'!$B$11:$I$371, 7, FALSE),"")</f>
        <v>0</v>
      </c>
      <c r="L278" s="59">
        <f t="shared" si="33"/>
        <v>0</v>
      </c>
      <c r="N278" s="31">
        <f t="shared" si="38"/>
        <v>323</v>
      </c>
      <c r="O278" s="65">
        <f>IFERROR(VLOOKUP($N278,'ARM Mortgage Amort. Schedule'!$B$10:$I$371, 7, FALSE),"0.00")</f>
        <v>-9.9173576018074525E-13</v>
      </c>
      <c r="P278" s="43">
        <v>263</v>
      </c>
      <c r="Q278" s="65" t="str">
        <f>IFERROR(VLOOKUP($P278,'Refinance Fixed Amort. Schedule'!$B$11:$I$371, 6, FALSE),"")</f>
        <v/>
      </c>
      <c r="R278" s="67" t="str">
        <f t="shared" si="34"/>
        <v/>
      </c>
      <c r="T278" s="31">
        <f t="shared" si="39"/>
        <v>323</v>
      </c>
      <c r="U278" s="65">
        <f>IFERROR(VLOOKUP($T278,'ARM Mortgage Amort. Schedule'!$B$10:$I$371, 7, FALSE),"0.00")</f>
        <v>-9.9173576018074525E-13</v>
      </c>
      <c r="V278" s="77">
        <v>263</v>
      </c>
      <c r="W278" s="65">
        <f>IFERROR(VLOOKUP($V278,'ARM Refinance Amort.'!$B$11:$I$371, 7, FALSE),"")</f>
        <v>0</v>
      </c>
      <c r="X278" s="67">
        <f t="shared" si="35"/>
        <v>-9.9173576018074525E-13</v>
      </c>
    </row>
    <row r="279" spans="2:24" x14ac:dyDescent="0.25">
      <c r="B279" s="31">
        <f t="shared" si="36"/>
        <v>324</v>
      </c>
      <c r="C279" s="65" t="str">
        <f>IFERROR(VLOOKUP($B279,'Fixed Mortgage Amort. Schedule'!$B$11:$I$371, 6, FALSE), "0.00")</f>
        <v>0.00</v>
      </c>
      <c r="D279" s="43">
        <v>264</v>
      </c>
      <c r="E279" s="65" t="str">
        <f>IFERROR(VLOOKUP($D279,'Refinance Fixed Amort. Schedule'!$B$11:$I$371, 6, FALSE),"0.00")</f>
        <v>0.00</v>
      </c>
      <c r="F279" s="59">
        <f t="shared" si="32"/>
        <v>0</v>
      </c>
      <c r="H279" s="31">
        <f t="shared" si="37"/>
        <v>324</v>
      </c>
      <c r="I279" s="65" t="str">
        <f>IFERROR(VLOOKUP($H279,'Fixed Mortgage Amort. Schedule'!$B$11:$I$371, 6, FALSE),"0.00")</f>
        <v>0.00</v>
      </c>
      <c r="J279" s="43">
        <v>264</v>
      </c>
      <c r="K279" s="65">
        <f>IFERROR(VLOOKUP($J279,'ARM Refinance Amort.'!$B$11:$I$371, 7, FALSE),"")</f>
        <v>0</v>
      </c>
      <c r="L279" s="59">
        <f t="shared" si="33"/>
        <v>0</v>
      </c>
      <c r="N279" s="31">
        <f t="shared" si="38"/>
        <v>324</v>
      </c>
      <c r="O279" s="65">
        <f>IFERROR(VLOOKUP($N279,'ARM Mortgage Amort. Schedule'!$B$10:$I$371, 7, FALSE),"0.00")</f>
        <v>-9.9173576018074525E-13</v>
      </c>
      <c r="P279" s="43">
        <v>264</v>
      </c>
      <c r="Q279" s="65" t="str">
        <f>IFERROR(VLOOKUP($P279,'Refinance Fixed Amort. Schedule'!$B$11:$I$371, 6, FALSE),"")</f>
        <v/>
      </c>
      <c r="R279" s="67" t="str">
        <f t="shared" si="34"/>
        <v/>
      </c>
      <c r="T279" s="31">
        <f t="shared" si="39"/>
        <v>324</v>
      </c>
      <c r="U279" s="65">
        <f>IFERROR(VLOOKUP($T279,'ARM Mortgage Amort. Schedule'!$B$10:$I$371, 7, FALSE),"0.00")</f>
        <v>-9.9173576018074525E-13</v>
      </c>
      <c r="V279" s="77">
        <v>264</v>
      </c>
      <c r="W279" s="65">
        <f>IFERROR(VLOOKUP($V279,'ARM Refinance Amort.'!$B$11:$I$371, 7, FALSE),"")</f>
        <v>0</v>
      </c>
      <c r="X279" s="67">
        <f t="shared" si="35"/>
        <v>-9.9173576018074525E-13</v>
      </c>
    </row>
    <row r="280" spans="2:24" x14ac:dyDescent="0.25">
      <c r="B280" s="31">
        <f t="shared" si="36"/>
        <v>325</v>
      </c>
      <c r="C280" s="65" t="str">
        <f>IFERROR(VLOOKUP($B280,'Fixed Mortgage Amort. Schedule'!$B$11:$I$371, 6, FALSE), "0.00")</f>
        <v>0.00</v>
      </c>
      <c r="D280" s="43">
        <v>265</v>
      </c>
      <c r="E280" s="65" t="str">
        <f>IFERROR(VLOOKUP($D280,'Refinance Fixed Amort. Schedule'!$B$11:$I$371, 6, FALSE),"0.00")</f>
        <v>0.00</v>
      </c>
      <c r="F280" s="59">
        <f t="shared" si="32"/>
        <v>0</v>
      </c>
      <c r="H280" s="31">
        <f t="shared" si="37"/>
        <v>325</v>
      </c>
      <c r="I280" s="65" t="str">
        <f>IFERROR(VLOOKUP($H280,'Fixed Mortgage Amort. Schedule'!$B$11:$I$371, 6, FALSE),"0.00")</f>
        <v>0.00</v>
      </c>
      <c r="J280" s="43">
        <v>265</v>
      </c>
      <c r="K280" s="65">
        <f>IFERROR(VLOOKUP($J280,'ARM Refinance Amort.'!$B$11:$I$371, 7, FALSE),"")</f>
        <v>0</v>
      </c>
      <c r="L280" s="59">
        <f t="shared" si="33"/>
        <v>0</v>
      </c>
      <c r="N280" s="31">
        <f t="shared" si="38"/>
        <v>325</v>
      </c>
      <c r="O280" s="65">
        <f>IFERROR(VLOOKUP($N280,'ARM Mortgage Amort. Schedule'!$B$10:$I$371, 7, FALSE),"0.00")</f>
        <v>-9.9173576018074525E-13</v>
      </c>
      <c r="P280" s="43">
        <v>265</v>
      </c>
      <c r="Q280" s="65" t="str">
        <f>IFERROR(VLOOKUP($P280,'Refinance Fixed Amort. Schedule'!$B$11:$I$371, 6, FALSE),"")</f>
        <v/>
      </c>
      <c r="R280" s="67" t="str">
        <f t="shared" si="34"/>
        <v/>
      </c>
      <c r="T280" s="31">
        <f t="shared" si="39"/>
        <v>325</v>
      </c>
      <c r="U280" s="65">
        <f>IFERROR(VLOOKUP($T280,'ARM Mortgage Amort. Schedule'!$B$10:$I$371, 7, FALSE),"0.00")</f>
        <v>-9.9173576018074525E-13</v>
      </c>
      <c r="V280" s="77">
        <v>265</v>
      </c>
      <c r="W280" s="65">
        <f>IFERROR(VLOOKUP($V280,'ARM Refinance Amort.'!$B$11:$I$371, 7, FALSE),"")</f>
        <v>0</v>
      </c>
      <c r="X280" s="67">
        <f t="shared" si="35"/>
        <v>-9.9173576018074525E-13</v>
      </c>
    </row>
    <row r="281" spans="2:24" x14ac:dyDescent="0.25">
      <c r="B281" s="31">
        <f t="shared" si="36"/>
        <v>326</v>
      </c>
      <c r="C281" s="65" t="str">
        <f>IFERROR(VLOOKUP($B281,'Fixed Mortgage Amort. Schedule'!$B$11:$I$371, 6, FALSE), "0.00")</f>
        <v>0.00</v>
      </c>
      <c r="D281" s="43">
        <v>266</v>
      </c>
      <c r="E281" s="65" t="str">
        <f>IFERROR(VLOOKUP($D281,'Refinance Fixed Amort. Schedule'!$B$11:$I$371, 6, FALSE),"0.00")</f>
        <v>0.00</v>
      </c>
      <c r="F281" s="59">
        <f t="shared" si="32"/>
        <v>0</v>
      </c>
      <c r="H281" s="31">
        <f t="shared" si="37"/>
        <v>326</v>
      </c>
      <c r="I281" s="65" t="str">
        <f>IFERROR(VLOOKUP($H281,'Fixed Mortgage Amort. Schedule'!$B$11:$I$371, 6, FALSE),"0.00")</f>
        <v>0.00</v>
      </c>
      <c r="J281" s="43">
        <v>266</v>
      </c>
      <c r="K281" s="65">
        <f>IFERROR(VLOOKUP($J281,'ARM Refinance Amort.'!$B$11:$I$371, 7, FALSE),"")</f>
        <v>0</v>
      </c>
      <c r="L281" s="59">
        <f t="shared" si="33"/>
        <v>0</v>
      </c>
      <c r="N281" s="31">
        <f t="shared" si="38"/>
        <v>326</v>
      </c>
      <c r="O281" s="65">
        <f>IFERROR(VLOOKUP($N281,'ARM Mortgage Amort. Schedule'!$B$10:$I$371, 7, FALSE),"0.00")</f>
        <v>-9.9173576018074525E-13</v>
      </c>
      <c r="P281" s="43">
        <v>266</v>
      </c>
      <c r="Q281" s="65" t="str">
        <f>IFERROR(VLOOKUP($P281,'Refinance Fixed Amort. Schedule'!$B$11:$I$371, 6, FALSE),"")</f>
        <v/>
      </c>
      <c r="R281" s="67" t="str">
        <f t="shared" si="34"/>
        <v/>
      </c>
      <c r="T281" s="31">
        <f t="shared" si="39"/>
        <v>326</v>
      </c>
      <c r="U281" s="65">
        <f>IFERROR(VLOOKUP($T281,'ARM Mortgage Amort. Schedule'!$B$10:$I$371, 7, FALSE),"0.00")</f>
        <v>-9.9173576018074525E-13</v>
      </c>
      <c r="V281" s="77">
        <v>266</v>
      </c>
      <c r="W281" s="65">
        <f>IFERROR(VLOOKUP($V281,'ARM Refinance Amort.'!$B$11:$I$371, 7, FALSE),"")</f>
        <v>0</v>
      </c>
      <c r="X281" s="67">
        <f t="shared" si="35"/>
        <v>-9.9173576018074525E-13</v>
      </c>
    </row>
    <row r="282" spans="2:24" x14ac:dyDescent="0.25">
      <c r="B282" s="31">
        <f t="shared" si="36"/>
        <v>327</v>
      </c>
      <c r="C282" s="65" t="str">
        <f>IFERROR(VLOOKUP($B282,'Fixed Mortgage Amort. Schedule'!$B$11:$I$371, 6, FALSE), "0.00")</f>
        <v>0.00</v>
      </c>
      <c r="D282" s="43">
        <v>267</v>
      </c>
      <c r="E282" s="65" t="str">
        <f>IFERROR(VLOOKUP($D282,'Refinance Fixed Amort. Schedule'!$B$11:$I$371, 6, FALSE),"0.00")</f>
        <v>0.00</v>
      </c>
      <c r="F282" s="59">
        <f t="shared" si="32"/>
        <v>0</v>
      </c>
      <c r="H282" s="31">
        <f t="shared" si="37"/>
        <v>327</v>
      </c>
      <c r="I282" s="65" t="str">
        <f>IFERROR(VLOOKUP($H282,'Fixed Mortgage Amort. Schedule'!$B$11:$I$371, 6, FALSE),"0.00")</f>
        <v>0.00</v>
      </c>
      <c r="J282" s="43">
        <v>267</v>
      </c>
      <c r="K282" s="65">
        <f>IFERROR(VLOOKUP($J282,'ARM Refinance Amort.'!$B$11:$I$371, 7, FALSE),"")</f>
        <v>0</v>
      </c>
      <c r="L282" s="59">
        <f t="shared" si="33"/>
        <v>0</v>
      </c>
      <c r="N282" s="31">
        <f t="shared" si="38"/>
        <v>327</v>
      </c>
      <c r="O282" s="65">
        <f>IFERROR(VLOOKUP($N282,'ARM Mortgage Amort. Schedule'!$B$10:$I$371, 7, FALSE),"0.00")</f>
        <v>-9.9173576018074525E-13</v>
      </c>
      <c r="P282" s="43">
        <v>267</v>
      </c>
      <c r="Q282" s="65" t="str">
        <f>IFERROR(VLOOKUP($P282,'Refinance Fixed Amort. Schedule'!$B$11:$I$371, 6, FALSE),"")</f>
        <v/>
      </c>
      <c r="R282" s="67" t="str">
        <f t="shared" si="34"/>
        <v/>
      </c>
      <c r="T282" s="31">
        <f t="shared" si="39"/>
        <v>327</v>
      </c>
      <c r="U282" s="65">
        <f>IFERROR(VLOOKUP($T282,'ARM Mortgage Amort. Schedule'!$B$10:$I$371, 7, FALSE),"0.00")</f>
        <v>-9.9173576018074525E-13</v>
      </c>
      <c r="V282" s="77">
        <v>267</v>
      </c>
      <c r="W282" s="65">
        <f>IFERROR(VLOOKUP($V282,'ARM Refinance Amort.'!$B$11:$I$371, 7, FALSE),"")</f>
        <v>0</v>
      </c>
      <c r="X282" s="67">
        <f t="shared" si="35"/>
        <v>-9.9173576018074525E-13</v>
      </c>
    </row>
    <row r="283" spans="2:24" x14ac:dyDescent="0.25">
      <c r="B283" s="31">
        <f t="shared" si="36"/>
        <v>328</v>
      </c>
      <c r="C283" s="65" t="str">
        <f>IFERROR(VLOOKUP($B283,'Fixed Mortgage Amort. Schedule'!$B$11:$I$371, 6, FALSE), "0.00")</f>
        <v>0.00</v>
      </c>
      <c r="D283" s="43">
        <v>268</v>
      </c>
      <c r="E283" s="65" t="str">
        <f>IFERROR(VLOOKUP($D283,'Refinance Fixed Amort. Schedule'!$B$11:$I$371, 6, FALSE),"0.00")</f>
        <v>0.00</v>
      </c>
      <c r="F283" s="59">
        <f t="shared" si="32"/>
        <v>0</v>
      </c>
      <c r="H283" s="31">
        <f t="shared" si="37"/>
        <v>328</v>
      </c>
      <c r="I283" s="65" t="str">
        <f>IFERROR(VLOOKUP($H283,'Fixed Mortgage Amort. Schedule'!$B$11:$I$371, 6, FALSE),"0.00")</f>
        <v>0.00</v>
      </c>
      <c r="J283" s="43">
        <v>268</v>
      </c>
      <c r="K283" s="65">
        <f>IFERROR(VLOOKUP($J283,'ARM Refinance Amort.'!$B$11:$I$371, 7, FALSE),"")</f>
        <v>0</v>
      </c>
      <c r="L283" s="59">
        <f t="shared" si="33"/>
        <v>0</v>
      </c>
      <c r="N283" s="31">
        <f t="shared" si="38"/>
        <v>328</v>
      </c>
      <c r="O283" s="65">
        <f>IFERROR(VLOOKUP($N283,'ARM Mortgage Amort. Schedule'!$B$10:$I$371, 7, FALSE),"0.00")</f>
        <v>-9.9173576018074525E-13</v>
      </c>
      <c r="P283" s="43">
        <v>268</v>
      </c>
      <c r="Q283" s="65" t="str">
        <f>IFERROR(VLOOKUP($P283,'Refinance Fixed Amort. Schedule'!$B$11:$I$371, 6, FALSE),"")</f>
        <v/>
      </c>
      <c r="R283" s="67" t="str">
        <f t="shared" si="34"/>
        <v/>
      </c>
      <c r="T283" s="31">
        <f t="shared" si="39"/>
        <v>328</v>
      </c>
      <c r="U283" s="65">
        <f>IFERROR(VLOOKUP($T283,'ARM Mortgage Amort. Schedule'!$B$10:$I$371, 7, FALSE),"0.00")</f>
        <v>-9.9173576018074525E-13</v>
      </c>
      <c r="V283" s="77">
        <v>268</v>
      </c>
      <c r="W283" s="65">
        <f>IFERROR(VLOOKUP($V283,'ARM Refinance Amort.'!$B$11:$I$371, 7, FALSE),"")</f>
        <v>0</v>
      </c>
      <c r="X283" s="67">
        <f t="shared" si="35"/>
        <v>-9.9173576018074525E-13</v>
      </c>
    </row>
    <row r="284" spans="2:24" x14ac:dyDescent="0.25">
      <c r="B284" s="31">
        <f t="shared" si="36"/>
        <v>329</v>
      </c>
      <c r="C284" s="65" t="str">
        <f>IFERROR(VLOOKUP($B284,'Fixed Mortgage Amort. Schedule'!$B$11:$I$371, 6, FALSE), "0.00")</f>
        <v>0.00</v>
      </c>
      <c r="D284" s="43">
        <v>269</v>
      </c>
      <c r="E284" s="65" t="str">
        <f>IFERROR(VLOOKUP($D284,'Refinance Fixed Amort. Schedule'!$B$11:$I$371, 6, FALSE),"0.00")</f>
        <v>0.00</v>
      </c>
      <c r="F284" s="59">
        <f t="shared" si="32"/>
        <v>0</v>
      </c>
      <c r="H284" s="31">
        <f t="shared" si="37"/>
        <v>329</v>
      </c>
      <c r="I284" s="65" t="str">
        <f>IFERROR(VLOOKUP($H284,'Fixed Mortgage Amort. Schedule'!$B$11:$I$371, 6, FALSE),"0.00")</f>
        <v>0.00</v>
      </c>
      <c r="J284" s="43">
        <v>269</v>
      </c>
      <c r="K284" s="65">
        <f>IFERROR(VLOOKUP($J284,'ARM Refinance Amort.'!$B$11:$I$371, 7, FALSE),"")</f>
        <v>0</v>
      </c>
      <c r="L284" s="59">
        <f t="shared" si="33"/>
        <v>0</v>
      </c>
      <c r="N284" s="31">
        <f t="shared" si="38"/>
        <v>329</v>
      </c>
      <c r="O284" s="65">
        <f>IFERROR(VLOOKUP($N284,'ARM Mortgage Amort. Schedule'!$B$10:$I$371, 7, FALSE),"0.00")</f>
        <v>-9.9173576018074525E-13</v>
      </c>
      <c r="P284" s="43">
        <v>269</v>
      </c>
      <c r="Q284" s="65" t="str">
        <f>IFERROR(VLOOKUP($P284,'Refinance Fixed Amort. Schedule'!$B$11:$I$371, 6, FALSE),"")</f>
        <v/>
      </c>
      <c r="R284" s="67" t="str">
        <f t="shared" si="34"/>
        <v/>
      </c>
      <c r="T284" s="31">
        <f t="shared" si="39"/>
        <v>329</v>
      </c>
      <c r="U284" s="65">
        <f>IFERROR(VLOOKUP($T284,'ARM Mortgage Amort. Schedule'!$B$10:$I$371, 7, FALSE),"0.00")</f>
        <v>-9.9173576018074525E-13</v>
      </c>
      <c r="V284" s="77">
        <v>269</v>
      </c>
      <c r="W284" s="65">
        <f>IFERROR(VLOOKUP($V284,'ARM Refinance Amort.'!$B$11:$I$371, 7, FALSE),"")</f>
        <v>0</v>
      </c>
      <c r="X284" s="67">
        <f t="shared" si="35"/>
        <v>-9.9173576018074525E-13</v>
      </c>
    </row>
    <row r="285" spans="2:24" x14ac:dyDescent="0.25">
      <c r="B285" s="31">
        <f t="shared" si="36"/>
        <v>330</v>
      </c>
      <c r="C285" s="65" t="str">
        <f>IFERROR(VLOOKUP($B285,'Fixed Mortgage Amort. Schedule'!$B$11:$I$371, 6, FALSE), "0.00")</f>
        <v>0.00</v>
      </c>
      <c r="D285" s="43">
        <v>270</v>
      </c>
      <c r="E285" s="65" t="str">
        <f>IFERROR(VLOOKUP($D285,'Refinance Fixed Amort. Schedule'!$B$11:$I$371, 6, FALSE),"0.00")</f>
        <v>0.00</v>
      </c>
      <c r="F285" s="59">
        <f t="shared" si="32"/>
        <v>0</v>
      </c>
      <c r="H285" s="31">
        <f t="shared" si="37"/>
        <v>330</v>
      </c>
      <c r="I285" s="65" t="str">
        <f>IFERROR(VLOOKUP($H285,'Fixed Mortgage Amort. Schedule'!$B$11:$I$371, 6, FALSE),"0.00")</f>
        <v>0.00</v>
      </c>
      <c r="J285" s="43">
        <v>270</v>
      </c>
      <c r="K285" s="65">
        <f>IFERROR(VLOOKUP($J285,'ARM Refinance Amort.'!$B$11:$I$371, 7, FALSE),"")</f>
        <v>0</v>
      </c>
      <c r="L285" s="59">
        <f t="shared" si="33"/>
        <v>0</v>
      </c>
      <c r="N285" s="31">
        <f t="shared" si="38"/>
        <v>330</v>
      </c>
      <c r="O285" s="65">
        <f>IFERROR(VLOOKUP($N285,'ARM Mortgage Amort. Schedule'!$B$10:$I$371, 7, FALSE),"0.00")</f>
        <v>-9.9173576018074525E-13</v>
      </c>
      <c r="P285" s="43">
        <v>270</v>
      </c>
      <c r="Q285" s="65" t="str">
        <f>IFERROR(VLOOKUP($P285,'Refinance Fixed Amort. Schedule'!$B$11:$I$371, 6, FALSE),"")</f>
        <v/>
      </c>
      <c r="R285" s="67" t="str">
        <f t="shared" si="34"/>
        <v/>
      </c>
      <c r="T285" s="31">
        <f t="shared" si="39"/>
        <v>330</v>
      </c>
      <c r="U285" s="65">
        <f>IFERROR(VLOOKUP($T285,'ARM Mortgage Amort. Schedule'!$B$10:$I$371, 7, FALSE),"0.00")</f>
        <v>-9.9173576018074525E-13</v>
      </c>
      <c r="V285" s="77">
        <v>270</v>
      </c>
      <c r="W285" s="65">
        <f>IFERROR(VLOOKUP($V285,'ARM Refinance Amort.'!$B$11:$I$371, 7, FALSE),"")</f>
        <v>0</v>
      </c>
      <c r="X285" s="67">
        <f t="shared" si="35"/>
        <v>-9.9173576018074525E-13</v>
      </c>
    </row>
    <row r="286" spans="2:24" x14ac:dyDescent="0.25">
      <c r="B286" s="31">
        <f t="shared" si="36"/>
        <v>331</v>
      </c>
      <c r="C286" s="65" t="str">
        <f>IFERROR(VLOOKUP($B286,'Fixed Mortgage Amort. Schedule'!$B$11:$I$371, 6, FALSE), "0.00")</f>
        <v>0.00</v>
      </c>
      <c r="D286" s="43">
        <v>271</v>
      </c>
      <c r="E286" s="65" t="str">
        <f>IFERROR(VLOOKUP($D286,'Refinance Fixed Amort. Schedule'!$B$11:$I$371, 6, FALSE),"0.00")</f>
        <v>0.00</v>
      </c>
      <c r="F286" s="59">
        <f t="shared" si="32"/>
        <v>0</v>
      </c>
      <c r="H286" s="31">
        <f t="shared" si="37"/>
        <v>331</v>
      </c>
      <c r="I286" s="65" t="str">
        <f>IFERROR(VLOOKUP($H286,'Fixed Mortgage Amort. Schedule'!$B$11:$I$371, 6, FALSE),"0.00")</f>
        <v>0.00</v>
      </c>
      <c r="J286" s="43">
        <v>271</v>
      </c>
      <c r="K286" s="65">
        <f>IFERROR(VLOOKUP($J286,'ARM Refinance Amort.'!$B$11:$I$371, 7, FALSE),"")</f>
        <v>0</v>
      </c>
      <c r="L286" s="59">
        <f t="shared" si="33"/>
        <v>0</v>
      </c>
      <c r="N286" s="31">
        <f t="shared" si="38"/>
        <v>331</v>
      </c>
      <c r="O286" s="65">
        <f>IFERROR(VLOOKUP($N286,'ARM Mortgage Amort. Schedule'!$B$10:$I$371, 7, FALSE),"0.00")</f>
        <v>-9.9173576018074525E-13</v>
      </c>
      <c r="P286" s="43">
        <v>271</v>
      </c>
      <c r="Q286" s="65" t="str">
        <f>IFERROR(VLOOKUP($P286,'Refinance Fixed Amort. Schedule'!$B$11:$I$371, 6, FALSE),"")</f>
        <v/>
      </c>
      <c r="R286" s="67" t="str">
        <f t="shared" si="34"/>
        <v/>
      </c>
      <c r="T286" s="31">
        <f t="shared" si="39"/>
        <v>331</v>
      </c>
      <c r="U286" s="65">
        <f>IFERROR(VLOOKUP($T286,'ARM Mortgage Amort. Schedule'!$B$10:$I$371, 7, FALSE),"0.00")</f>
        <v>-9.9173576018074525E-13</v>
      </c>
      <c r="V286" s="77">
        <v>271</v>
      </c>
      <c r="W286" s="65">
        <f>IFERROR(VLOOKUP($V286,'ARM Refinance Amort.'!$B$11:$I$371, 7, FALSE),"")</f>
        <v>0</v>
      </c>
      <c r="X286" s="67">
        <f t="shared" si="35"/>
        <v>-9.9173576018074525E-13</v>
      </c>
    </row>
    <row r="287" spans="2:24" x14ac:dyDescent="0.25">
      <c r="B287" s="31">
        <f t="shared" si="36"/>
        <v>332</v>
      </c>
      <c r="C287" s="65" t="str">
        <f>IFERROR(VLOOKUP($B287,'Fixed Mortgage Amort. Schedule'!$B$11:$I$371, 6, FALSE), "0.00")</f>
        <v>0.00</v>
      </c>
      <c r="D287" s="43">
        <v>272</v>
      </c>
      <c r="E287" s="65" t="str">
        <f>IFERROR(VLOOKUP($D287,'Refinance Fixed Amort. Schedule'!$B$11:$I$371, 6, FALSE),"0.00")</f>
        <v>0.00</v>
      </c>
      <c r="F287" s="59">
        <f t="shared" si="32"/>
        <v>0</v>
      </c>
      <c r="H287" s="31">
        <f t="shared" si="37"/>
        <v>332</v>
      </c>
      <c r="I287" s="65" t="str">
        <f>IFERROR(VLOOKUP($H287,'Fixed Mortgage Amort. Schedule'!$B$11:$I$371, 6, FALSE),"0.00")</f>
        <v>0.00</v>
      </c>
      <c r="J287" s="43">
        <v>272</v>
      </c>
      <c r="K287" s="65">
        <f>IFERROR(VLOOKUP($J287,'ARM Refinance Amort.'!$B$11:$I$371, 7, FALSE),"")</f>
        <v>0</v>
      </c>
      <c r="L287" s="59">
        <f t="shared" si="33"/>
        <v>0</v>
      </c>
      <c r="N287" s="31">
        <f t="shared" si="38"/>
        <v>332</v>
      </c>
      <c r="O287" s="65">
        <f>IFERROR(VLOOKUP($N287,'ARM Mortgage Amort. Schedule'!$B$10:$I$371, 7, FALSE),"0.00")</f>
        <v>-9.9173576018074525E-13</v>
      </c>
      <c r="P287" s="43">
        <v>272</v>
      </c>
      <c r="Q287" s="65" t="str">
        <f>IFERROR(VLOOKUP($P287,'Refinance Fixed Amort. Schedule'!$B$11:$I$371, 6, FALSE),"")</f>
        <v/>
      </c>
      <c r="R287" s="67" t="str">
        <f t="shared" si="34"/>
        <v/>
      </c>
      <c r="T287" s="31">
        <f t="shared" si="39"/>
        <v>332</v>
      </c>
      <c r="U287" s="65">
        <f>IFERROR(VLOOKUP($T287,'ARM Mortgage Amort. Schedule'!$B$10:$I$371, 7, FALSE),"0.00")</f>
        <v>-9.9173576018074525E-13</v>
      </c>
      <c r="V287" s="77">
        <v>272</v>
      </c>
      <c r="W287" s="65">
        <f>IFERROR(VLOOKUP($V287,'ARM Refinance Amort.'!$B$11:$I$371, 7, FALSE),"")</f>
        <v>0</v>
      </c>
      <c r="X287" s="67">
        <f t="shared" si="35"/>
        <v>-9.9173576018074525E-13</v>
      </c>
    </row>
    <row r="288" spans="2:24" x14ac:dyDescent="0.25">
      <c r="B288" s="31">
        <f t="shared" si="36"/>
        <v>333</v>
      </c>
      <c r="C288" s="65" t="str">
        <f>IFERROR(VLOOKUP($B288,'Fixed Mortgage Amort. Schedule'!$B$11:$I$371, 6, FALSE), "0.00")</f>
        <v>0.00</v>
      </c>
      <c r="D288" s="43">
        <v>273</v>
      </c>
      <c r="E288" s="65" t="str">
        <f>IFERROR(VLOOKUP($D288,'Refinance Fixed Amort. Schedule'!$B$11:$I$371, 6, FALSE),"0.00")</f>
        <v>0.00</v>
      </c>
      <c r="F288" s="59">
        <f t="shared" si="32"/>
        <v>0</v>
      </c>
      <c r="H288" s="31">
        <f t="shared" si="37"/>
        <v>333</v>
      </c>
      <c r="I288" s="65" t="str">
        <f>IFERROR(VLOOKUP($H288,'Fixed Mortgage Amort. Schedule'!$B$11:$I$371, 6, FALSE),"0.00")</f>
        <v>0.00</v>
      </c>
      <c r="J288" s="43">
        <v>273</v>
      </c>
      <c r="K288" s="65">
        <f>IFERROR(VLOOKUP($J288,'ARM Refinance Amort.'!$B$11:$I$371, 7, FALSE),"")</f>
        <v>0</v>
      </c>
      <c r="L288" s="59">
        <f t="shared" si="33"/>
        <v>0</v>
      </c>
      <c r="N288" s="31">
        <f t="shared" si="38"/>
        <v>333</v>
      </c>
      <c r="O288" s="65">
        <f>IFERROR(VLOOKUP($N288,'ARM Mortgage Amort. Schedule'!$B$10:$I$371, 7, FALSE),"0.00")</f>
        <v>-9.9173576018074525E-13</v>
      </c>
      <c r="P288" s="43">
        <v>273</v>
      </c>
      <c r="Q288" s="65" t="str">
        <f>IFERROR(VLOOKUP($P288,'Refinance Fixed Amort. Schedule'!$B$11:$I$371, 6, FALSE),"")</f>
        <v/>
      </c>
      <c r="R288" s="67" t="str">
        <f t="shared" si="34"/>
        <v/>
      </c>
      <c r="T288" s="31">
        <f t="shared" si="39"/>
        <v>333</v>
      </c>
      <c r="U288" s="65">
        <f>IFERROR(VLOOKUP($T288,'ARM Mortgage Amort. Schedule'!$B$10:$I$371, 7, FALSE),"0.00")</f>
        <v>-9.9173576018074525E-13</v>
      </c>
      <c r="V288" s="77">
        <v>273</v>
      </c>
      <c r="W288" s="65">
        <f>IFERROR(VLOOKUP($V288,'ARM Refinance Amort.'!$B$11:$I$371, 7, FALSE),"")</f>
        <v>0</v>
      </c>
      <c r="X288" s="67">
        <f t="shared" si="35"/>
        <v>-9.9173576018074525E-13</v>
      </c>
    </row>
    <row r="289" spans="2:24" x14ac:dyDescent="0.25">
      <c r="B289" s="31">
        <f t="shared" si="36"/>
        <v>334</v>
      </c>
      <c r="C289" s="65" t="str">
        <f>IFERROR(VLOOKUP($B289,'Fixed Mortgage Amort. Schedule'!$B$11:$I$371, 6, FALSE), "0.00")</f>
        <v>0.00</v>
      </c>
      <c r="D289" s="43">
        <v>274</v>
      </c>
      <c r="E289" s="65" t="str">
        <f>IFERROR(VLOOKUP($D289,'Refinance Fixed Amort. Schedule'!$B$11:$I$371, 6, FALSE),"0.00")</f>
        <v>0.00</v>
      </c>
      <c r="F289" s="59">
        <f t="shared" si="32"/>
        <v>0</v>
      </c>
      <c r="H289" s="31">
        <f t="shared" si="37"/>
        <v>334</v>
      </c>
      <c r="I289" s="65" t="str">
        <f>IFERROR(VLOOKUP($H289,'Fixed Mortgage Amort. Schedule'!$B$11:$I$371, 6, FALSE),"0.00")</f>
        <v>0.00</v>
      </c>
      <c r="J289" s="43">
        <v>274</v>
      </c>
      <c r="K289" s="65">
        <f>IFERROR(VLOOKUP($J289,'ARM Refinance Amort.'!$B$11:$I$371, 7, FALSE),"")</f>
        <v>0</v>
      </c>
      <c r="L289" s="59">
        <f t="shared" si="33"/>
        <v>0</v>
      </c>
      <c r="N289" s="31">
        <f t="shared" si="38"/>
        <v>334</v>
      </c>
      <c r="O289" s="65">
        <f>IFERROR(VLOOKUP($N289,'ARM Mortgage Amort. Schedule'!$B$10:$I$371, 7, FALSE),"0.00")</f>
        <v>-9.9173576018074525E-13</v>
      </c>
      <c r="P289" s="43">
        <v>274</v>
      </c>
      <c r="Q289" s="65" t="str">
        <f>IFERROR(VLOOKUP($P289,'Refinance Fixed Amort. Schedule'!$B$11:$I$371, 6, FALSE),"")</f>
        <v/>
      </c>
      <c r="R289" s="67" t="str">
        <f t="shared" si="34"/>
        <v/>
      </c>
      <c r="T289" s="31">
        <f t="shared" si="39"/>
        <v>334</v>
      </c>
      <c r="U289" s="65">
        <f>IFERROR(VLOOKUP($T289,'ARM Mortgage Amort. Schedule'!$B$10:$I$371, 7, FALSE),"0.00")</f>
        <v>-9.9173576018074525E-13</v>
      </c>
      <c r="V289" s="77">
        <v>274</v>
      </c>
      <c r="W289" s="65">
        <f>IFERROR(VLOOKUP($V289,'ARM Refinance Amort.'!$B$11:$I$371, 7, FALSE),"")</f>
        <v>0</v>
      </c>
      <c r="X289" s="67">
        <f t="shared" si="35"/>
        <v>-9.9173576018074525E-13</v>
      </c>
    </row>
    <row r="290" spans="2:24" x14ac:dyDescent="0.25">
      <c r="B290" s="31">
        <f t="shared" si="36"/>
        <v>335</v>
      </c>
      <c r="C290" s="65" t="str">
        <f>IFERROR(VLOOKUP($B290,'Fixed Mortgage Amort. Schedule'!$B$11:$I$371, 6, FALSE), "0.00")</f>
        <v>0.00</v>
      </c>
      <c r="D290" s="43">
        <v>275</v>
      </c>
      <c r="E290" s="65" t="str">
        <f>IFERROR(VLOOKUP($D290,'Refinance Fixed Amort. Schedule'!$B$11:$I$371, 6, FALSE),"0.00")</f>
        <v>0.00</v>
      </c>
      <c r="F290" s="59">
        <f t="shared" si="32"/>
        <v>0</v>
      </c>
      <c r="H290" s="31">
        <f t="shared" si="37"/>
        <v>335</v>
      </c>
      <c r="I290" s="65" t="str">
        <f>IFERROR(VLOOKUP($H290,'Fixed Mortgage Amort. Schedule'!$B$11:$I$371, 6, FALSE),"0.00")</f>
        <v>0.00</v>
      </c>
      <c r="J290" s="43">
        <v>275</v>
      </c>
      <c r="K290" s="65">
        <f>IFERROR(VLOOKUP($J290,'ARM Refinance Amort.'!$B$11:$I$371, 7, FALSE),"")</f>
        <v>0</v>
      </c>
      <c r="L290" s="59">
        <f t="shared" si="33"/>
        <v>0</v>
      </c>
      <c r="N290" s="31">
        <f t="shared" si="38"/>
        <v>335</v>
      </c>
      <c r="O290" s="65">
        <f>IFERROR(VLOOKUP($N290,'ARM Mortgage Amort. Schedule'!$B$10:$I$371, 7, FALSE),"0.00")</f>
        <v>-9.9173576018074525E-13</v>
      </c>
      <c r="P290" s="43">
        <v>275</v>
      </c>
      <c r="Q290" s="65" t="str">
        <f>IFERROR(VLOOKUP($P290,'Refinance Fixed Amort. Schedule'!$B$11:$I$371, 6, FALSE),"")</f>
        <v/>
      </c>
      <c r="R290" s="67" t="str">
        <f t="shared" si="34"/>
        <v/>
      </c>
      <c r="T290" s="31">
        <f t="shared" si="39"/>
        <v>335</v>
      </c>
      <c r="U290" s="65">
        <f>IFERROR(VLOOKUP($T290,'ARM Mortgage Amort. Schedule'!$B$10:$I$371, 7, FALSE),"0.00")</f>
        <v>-9.9173576018074525E-13</v>
      </c>
      <c r="V290" s="77">
        <v>275</v>
      </c>
      <c r="W290" s="65">
        <f>IFERROR(VLOOKUP($V290,'ARM Refinance Amort.'!$B$11:$I$371, 7, FALSE),"")</f>
        <v>0</v>
      </c>
      <c r="X290" s="67">
        <f t="shared" si="35"/>
        <v>-9.9173576018074525E-13</v>
      </c>
    </row>
    <row r="291" spans="2:24" x14ac:dyDescent="0.25">
      <c r="B291" s="31">
        <f t="shared" si="36"/>
        <v>336</v>
      </c>
      <c r="C291" s="65" t="str">
        <f>IFERROR(VLOOKUP($B291,'Fixed Mortgage Amort. Schedule'!$B$11:$I$371, 6, FALSE), "0.00")</f>
        <v>0.00</v>
      </c>
      <c r="D291" s="43">
        <v>276</v>
      </c>
      <c r="E291" s="65" t="str">
        <f>IFERROR(VLOOKUP($D291,'Refinance Fixed Amort. Schedule'!$B$11:$I$371, 6, FALSE),"0.00")</f>
        <v>0.00</v>
      </c>
      <c r="F291" s="59">
        <f t="shared" si="32"/>
        <v>0</v>
      </c>
      <c r="H291" s="31">
        <f t="shared" si="37"/>
        <v>336</v>
      </c>
      <c r="I291" s="65" t="str">
        <f>IFERROR(VLOOKUP($H291,'Fixed Mortgage Amort. Schedule'!$B$11:$I$371, 6, FALSE),"0.00")</f>
        <v>0.00</v>
      </c>
      <c r="J291" s="43">
        <v>276</v>
      </c>
      <c r="K291" s="65">
        <f>IFERROR(VLOOKUP($J291,'ARM Refinance Amort.'!$B$11:$I$371, 7, FALSE),"")</f>
        <v>0</v>
      </c>
      <c r="L291" s="59">
        <f t="shared" si="33"/>
        <v>0</v>
      </c>
      <c r="N291" s="31">
        <f t="shared" si="38"/>
        <v>336</v>
      </c>
      <c r="O291" s="65">
        <f>IFERROR(VLOOKUP($N291,'ARM Mortgage Amort. Schedule'!$B$10:$I$371, 7, FALSE),"0.00")</f>
        <v>-9.9173576018074525E-13</v>
      </c>
      <c r="P291" s="43">
        <v>276</v>
      </c>
      <c r="Q291" s="65" t="str">
        <f>IFERROR(VLOOKUP($P291,'Refinance Fixed Amort. Schedule'!$B$11:$I$371, 6, FALSE),"")</f>
        <v/>
      </c>
      <c r="R291" s="67" t="str">
        <f t="shared" si="34"/>
        <v/>
      </c>
      <c r="T291" s="31">
        <f t="shared" si="39"/>
        <v>336</v>
      </c>
      <c r="U291" s="65">
        <f>IFERROR(VLOOKUP($T291,'ARM Mortgage Amort. Schedule'!$B$10:$I$371, 7, FALSE),"0.00")</f>
        <v>-9.9173576018074525E-13</v>
      </c>
      <c r="V291" s="77">
        <v>276</v>
      </c>
      <c r="W291" s="65">
        <f>IFERROR(VLOOKUP($V291,'ARM Refinance Amort.'!$B$11:$I$371, 7, FALSE),"")</f>
        <v>0</v>
      </c>
      <c r="X291" s="67">
        <f t="shared" si="35"/>
        <v>-9.9173576018074525E-13</v>
      </c>
    </row>
    <row r="292" spans="2:24" x14ac:dyDescent="0.25">
      <c r="B292" s="31">
        <f t="shared" si="36"/>
        <v>337</v>
      </c>
      <c r="C292" s="65" t="str">
        <f>IFERROR(VLOOKUP($B292,'Fixed Mortgage Amort. Schedule'!$B$11:$I$371, 6, FALSE), "0.00")</f>
        <v>0.00</v>
      </c>
      <c r="D292" s="43">
        <v>277</v>
      </c>
      <c r="E292" s="65" t="str">
        <f>IFERROR(VLOOKUP($D292,'Refinance Fixed Amort. Schedule'!$B$11:$I$371, 6, FALSE),"0.00")</f>
        <v>0.00</v>
      </c>
      <c r="F292" s="59">
        <f t="shared" si="32"/>
        <v>0</v>
      </c>
      <c r="H292" s="31">
        <f t="shared" si="37"/>
        <v>337</v>
      </c>
      <c r="I292" s="65" t="str">
        <f>IFERROR(VLOOKUP($H292,'Fixed Mortgage Amort. Schedule'!$B$11:$I$371, 6, FALSE),"0.00")</f>
        <v>0.00</v>
      </c>
      <c r="J292" s="43">
        <v>277</v>
      </c>
      <c r="K292" s="65">
        <f>IFERROR(VLOOKUP($J292,'ARM Refinance Amort.'!$B$11:$I$371, 7, FALSE),"")</f>
        <v>0</v>
      </c>
      <c r="L292" s="59">
        <f t="shared" si="33"/>
        <v>0</v>
      </c>
      <c r="N292" s="31">
        <f t="shared" si="38"/>
        <v>337</v>
      </c>
      <c r="O292" s="65">
        <f>IFERROR(VLOOKUP($N292,'ARM Mortgage Amort. Schedule'!$B$10:$I$371, 7, FALSE),"0.00")</f>
        <v>-9.9173576018074525E-13</v>
      </c>
      <c r="P292" s="43">
        <v>277</v>
      </c>
      <c r="Q292" s="65" t="str">
        <f>IFERROR(VLOOKUP($P292,'Refinance Fixed Amort. Schedule'!$B$11:$I$371, 6, FALSE),"")</f>
        <v/>
      </c>
      <c r="R292" s="67" t="str">
        <f t="shared" si="34"/>
        <v/>
      </c>
      <c r="T292" s="31">
        <f t="shared" si="39"/>
        <v>337</v>
      </c>
      <c r="U292" s="65">
        <f>IFERROR(VLOOKUP($T292,'ARM Mortgage Amort. Schedule'!$B$10:$I$371, 7, FALSE),"0.00")</f>
        <v>-9.9173576018074525E-13</v>
      </c>
      <c r="V292" s="77">
        <v>277</v>
      </c>
      <c r="W292" s="65">
        <f>IFERROR(VLOOKUP($V292,'ARM Refinance Amort.'!$B$11:$I$371, 7, FALSE),"")</f>
        <v>0</v>
      </c>
      <c r="X292" s="67">
        <f t="shared" si="35"/>
        <v>-9.9173576018074525E-13</v>
      </c>
    </row>
    <row r="293" spans="2:24" x14ac:dyDescent="0.25">
      <c r="B293" s="31">
        <f t="shared" si="36"/>
        <v>338</v>
      </c>
      <c r="C293" s="65" t="str">
        <f>IFERROR(VLOOKUP($B293,'Fixed Mortgage Amort. Schedule'!$B$11:$I$371, 6, FALSE), "0.00")</f>
        <v>0.00</v>
      </c>
      <c r="D293" s="43">
        <v>278</v>
      </c>
      <c r="E293" s="65" t="str">
        <f>IFERROR(VLOOKUP($D293,'Refinance Fixed Amort. Schedule'!$B$11:$I$371, 6, FALSE),"0.00")</f>
        <v>0.00</v>
      </c>
      <c r="F293" s="59">
        <f t="shared" si="32"/>
        <v>0</v>
      </c>
      <c r="H293" s="31">
        <f t="shared" si="37"/>
        <v>338</v>
      </c>
      <c r="I293" s="65" t="str">
        <f>IFERROR(VLOOKUP($H293,'Fixed Mortgage Amort. Schedule'!$B$11:$I$371, 6, FALSE),"0.00")</f>
        <v>0.00</v>
      </c>
      <c r="J293" s="43">
        <v>278</v>
      </c>
      <c r="K293" s="65">
        <f>IFERROR(VLOOKUP($J293,'ARM Refinance Amort.'!$B$11:$I$371, 7, FALSE),"")</f>
        <v>0</v>
      </c>
      <c r="L293" s="59">
        <f t="shared" si="33"/>
        <v>0</v>
      </c>
      <c r="N293" s="31">
        <f t="shared" si="38"/>
        <v>338</v>
      </c>
      <c r="O293" s="65">
        <f>IFERROR(VLOOKUP($N293,'ARM Mortgage Amort. Schedule'!$B$10:$I$371, 7, FALSE),"0.00")</f>
        <v>-9.9173576018074525E-13</v>
      </c>
      <c r="P293" s="43">
        <v>278</v>
      </c>
      <c r="Q293" s="65" t="str">
        <f>IFERROR(VLOOKUP($P293,'Refinance Fixed Amort. Schedule'!$B$11:$I$371, 6, FALSE),"")</f>
        <v/>
      </c>
      <c r="R293" s="67" t="str">
        <f t="shared" si="34"/>
        <v/>
      </c>
      <c r="T293" s="31">
        <f t="shared" si="39"/>
        <v>338</v>
      </c>
      <c r="U293" s="65">
        <f>IFERROR(VLOOKUP($T293,'ARM Mortgage Amort. Schedule'!$B$10:$I$371, 7, FALSE),"0.00")</f>
        <v>-9.9173576018074525E-13</v>
      </c>
      <c r="V293" s="77">
        <v>278</v>
      </c>
      <c r="W293" s="65">
        <f>IFERROR(VLOOKUP($V293,'ARM Refinance Amort.'!$B$11:$I$371, 7, FALSE),"")</f>
        <v>0</v>
      </c>
      <c r="X293" s="67">
        <f t="shared" si="35"/>
        <v>-9.9173576018074525E-13</v>
      </c>
    </row>
    <row r="294" spans="2:24" x14ac:dyDescent="0.25">
      <c r="B294" s="31">
        <f t="shared" si="36"/>
        <v>339</v>
      </c>
      <c r="C294" s="65" t="str">
        <f>IFERROR(VLOOKUP($B294,'Fixed Mortgage Amort. Schedule'!$B$11:$I$371, 6, FALSE), "0.00")</f>
        <v>0.00</v>
      </c>
      <c r="D294" s="43">
        <v>279</v>
      </c>
      <c r="E294" s="65" t="str">
        <f>IFERROR(VLOOKUP($D294,'Refinance Fixed Amort. Schedule'!$B$11:$I$371, 6, FALSE),"0.00")</f>
        <v>0.00</v>
      </c>
      <c r="F294" s="59">
        <f t="shared" si="32"/>
        <v>0</v>
      </c>
      <c r="H294" s="31">
        <f t="shared" si="37"/>
        <v>339</v>
      </c>
      <c r="I294" s="65" t="str">
        <f>IFERROR(VLOOKUP($H294,'Fixed Mortgage Amort. Schedule'!$B$11:$I$371, 6, FALSE),"0.00")</f>
        <v>0.00</v>
      </c>
      <c r="J294" s="43">
        <v>279</v>
      </c>
      <c r="K294" s="65">
        <f>IFERROR(VLOOKUP($J294,'ARM Refinance Amort.'!$B$11:$I$371, 7, FALSE),"")</f>
        <v>0</v>
      </c>
      <c r="L294" s="59">
        <f t="shared" si="33"/>
        <v>0</v>
      </c>
      <c r="N294" s="31">
        <f t="shared" si="38"/>
        <v>339</v>
      </c>
      <c r="O294" s="65">
        <f>IFERROR(VLOOKUP($N294,'ARM Mortgage Amort. Schedule'!$B$10:$I$371, 7, FALSE),"0.00")</f>
        <v>-9.9173576018074525E-13</v>
      </c>
      <c r="P294" s="43">
        <v>279</v>
      </c>
      <c r="Q294" s="65" t="str">
        <f>IFERROR(VLOOKUP($P294,'Refinance Fixed Amort. Schedule'!$B$11:$I$371, 6, FALSE),"")</f>
        <v/>
      </c>
      <c r="R294" s="67" t="str">
        <f t="shared" si="34"/>
        <v/>
      </c>
      <c r="T294" s="31">
        <f t="shared" si="39"/>
        <v>339</v>
      </c>
      <c r="U294" s="65">
        <f>IFERROR(VLOOKUP($T294,'ARM Mortgage Amort. Schedule'!$B$10:$I$371, 7, FALSE),"0.00")</f>
        <v>-9.9173576018074525E-13</v>
      </c>
      <c r="V294" s="77">
        <v>279</v>
      </c>
      <c r="W294" s="65">
        <f>IFERROR(VLOOKUP($V294,'ARM Refinance Amort.'!$B$11:$I$371, 7, FALSE),"")</f>
        <v>0</v>
      </c>
      <c r="X294" s="67">
        <f t="shared" si="35"/>
        <v>-9.9173576018074525E-13</v>
      </c>
    </row>
    <row r="295" spans="2:24" x14ac:dyDescent="0.25">
      <c r="B295" s="31">
        <f t="shared" si="36"/>
        <v>340</v>
      </c>
      <c r="C295" s="65" t="str">
        <f>IFERROR(VLOOKUP($B295,'Fixed Mortgage Amort. Schedule'!$B$11:$I$371, 6, FALSE), "0.00")</f>
        <v>0.00</v>
      </c>
      <c r="D295" s="43">
        <v>280</v>
      </c>
      <c r="E295" s="65" t="str">
        <f>IFERROR(VLOOKUP($D295,'Refinance Fixed Amort. Schedule'!$B$11:$I$371, 6, FALSE),"0.00")</f>
        <v>0.00</v>
      </c>
      <c r="F295" s="59">
        <f t="shared" si="32"/>
        <v>0</v>
      </c>
      <c r="H295" s="31">
        <f t="shared" si="37"/>
        <v>340</v>
      </c>
      <c r="I295" s="65" t="str">
        <f>IFERROR(VLOOKUP($H295,'Fixed Mortgage Amort. Schedule'!$B$11:$I$371, 6, FALSE),"0.00")</f>
        <v>0.00</v>
      </c>
      <c r="J295" s="43">
        <v>280</v>
      </c>
      <c r="K295" s="65">
        <f>IFERROR(VLOOKUP($J295,'ARM Refinance Amort.'!$B$11:$I$371, 7, FALSE),"")</f>
        <v>0</v>
      </c>
      <c r="L295" s="59">
        <f t="shared" si="33"/>
        <v>0</v>
      </c>
      <c r="N295" s="31">
        <f t="shared" si="38"/>
        <v>340</v>
      </c>
      <c r="O295" s="65">
        <f>IFERROR(VLOOKUP($N295,'ARM Mortgage Amort. Schedule'!$B$10:$I$371, 7, FALSE),"0.00")</f>
        <v>-9.9173576018074525E-13</v>
      </c>
      <c r="P295" s="43">
        <v>280</v>
      </c>
      <c r="Q295" s="65" t="str">
        <f>IFERROR(VLOOKUP($P295,'Refinance Fixed Amort. Schedule'!$B$11:$I$371, 6, FALSE),"")</f>
        <v/>
      </c>
      <c r="R295" s="67" t="str">
        <f t="shared" si="34"/>
        <v/>
      </c>
      <c r="T295" s="31">
        <f t="shared" si="39"/>
        <v>340</v>
      </c>
      <c r="U295" s="65">
        <f>IFERROR(VLOOKUP($T295,'ARM Mortgage Amort. Schedule'!$B$10:$I$371, 7, FALSE),"0.00")</f>
        <v>-9.9173576018074525E-13</v>
      </c>
      <c r="V295" s="77">
        <v>280</v>
      </c>
      <c r="W295" s="65">
        <f>IFERROR(VLOOKUP($V295,'ARM Refinance Amort.'!$B$11:$I$371, 7, FALSE),"")</f>
        <v>0</v>
      </c>
      <c r="X295" s="67">
        <f t="shared" si="35"/>
        <v>-9.9173576018074525E-13</v>
      </c>
    </row>
    <row r="296" spans="2:24" x14ac:dyDescent="0.25">
      <c r="B296" s="31">
        <f t="shared" si="36"/>
        <v>341</v>
      </c>
      <c r="C296" s="65" t="str">
        <f>IFERROR(VLOOKUP($B296,'Fixed Mortgage Amort. Schedule'!$B$11:$I$371, 6, FALSE), "0.00")</f>
        <v>0.00</v>
      </c>
      <c r="D296" s="43">
        <v>281</v>
      </c>
      <c r="E296" s="65" t="str">
        <f>IFERROR(VLOOKUP($D296,'Refinance Fixed Amort. Schedule'!$B$11:$I$371, 6, FALSE),"0.00")</f>
        <v>0.00</v>
      </c>
      <c r="F296" s="59">
        <f t="shared" si="32"/>
        <v>0</v>
      </c>
      <c r="H296" s="31">
        <f t="shared" si="37"/>
        <v>341</v>
      </c>
      <c r="I296" s="65" t="str">
        <f>IFERROR(VLOOKUP($H296,'Fixed Mortgage Amort. Schedule'!$B$11:$I$371, 6, FALSE),"0.00")</f>
        <v>0.00</v>
      </c>
      <c r="J296" s="43">
        <v>281</v>
      </c>
      <c r="K296" s="65">
        <f>IFERROR(VLOOKUP($J296,'ARM Refinance Amort.'!$B$11:$I$371, 7, FALSE),"")</f>
        <v>0</v>
      </c>
      <c r="L296" s="59">
        <f t="shared" si="33"/>
        <v>0</v>
      </c>
      <c r="N296" s="31">
        <f t="shared" si="38"/>
        <v>341</v>
      </c>
      <c r="O296" s="65">
        <f>IFERROR(VLOOKUP($N296,'ARM Mortgage Amort. Schedule'!$B$10:$I$371, 7, FALSE),"0.00")</f>
        <v>-9.9173576018074525E-13</v>
      </c>
      <c r="P296" s="43">
        <v>281</v>
      </c>
      <c r="Q296" s="65" t="str">
        <f>IFERROR(VLOOKUP($P296,'Refinance Fixed Amort. Schedule'!$B$11:$I$371, 6, FALSE),"")</f>
        <v/>
      </c>
      <c r="R296" s="67" t="str">
        <f t="shared" si="34"/>
        <v/>
      </c>
      <c r="T296" s="31">
        <f t="shared" si="39"/>
        <v>341</v>
      </c>
      <c r="U296" s="65">
        <f>IFERROR(VLOOKUP($T296,'ARM Mortgage Amort. Schedule'!$B$10:$I$371, 7, FALSE),"0.00")</f>
        <v>-9.9173576018074525E-13</v>
      </c>
      <c r="V296" s="77">
        <v>281</v>
      </c>
      <c r="W296" s="65">
        <f>IFERROR(VLOOKUP($V296,'ARM Refinance Amort.'!$B$11:$I$371, 7, FALSE),"")</f>
        <v>0</v>
      </c>
      <c r="X296" s="67">
        <f t="shared" si="35"/>
        <v>-9.9173576018074525E-13</v>
      </c>
    </row>
    <row r="297" spans="2:24" x14ac:dyDescent="0.25">
      <c r="B297" s="31">
        <f t="shared" si="36"/>
        <v>342</v>
      </c>
      <c r="C297" s="65" t="str">
        <f>IFERROR(VLOOKUP($B297,'Fixed Mortgage Amort. Schedule'!$B$11:$I$371, 6, FALSE), "0.00")</f>
        <v>0.00</v>
      </c>
      <c r="D297" s="43">
        <v>282</v>
      </c>
      <c r="E297" s="65" t="str">
        <f>IFERROR(VLOOKUP($D297,'Refinance Fixed Amort. Schedule'!$B$11:$I$371, 6, FALSE),"0.00")</f>
        <v>0.00</v>
      </c>
      <c r="F297" s="59">
        <f t="shared" si="32"/>
        <v>0</v>
      </c>
      <c r="H297" s="31">
        <f t="shared" si="37"/>
        <v>342</v>
      </c>
      <c r="I297" s="65" t="str">
        <f>IFERROR(VLOOKUP($H297,'Fixed Mortgage Amort. Schedule'!$B$11:$I$371, 6, FALSE),"0.00")</f>
        <v>0.00</v>
      </c>
      <c r="J297" s="43">
        <v>282</v>
      </c>
      <c r="K297" s="65">
        <f>IFERROR(VLOOKUP($J297,'ARM Refinance Amort.'!$B$11:$I$371, 7, FALSE),"")</f>
        <v>0</v>
      </c>
      <c r="L297" s="59">
        <f t="shared" si="33"/>
        <v>0</v>
      </c>
      <c r="N297" s="31">
        <f t="shared" si="38"/>
        <v>342</v>
      </c>
      <c r="O297" s="65">
        <f>IFERROR(VLOOKUP($N297,'ARM Mortgage Amort. Schedule'!$B$10:$I$371, 7, FALSE),"0.00")</f>
        <v>-9.9173576018074525E-13</v>
      </c>
      <c r="P297" s="43">
        <v>282</v>
      </c>
      <c r="Q297" s="65" t="str">
        <f>IFERROR(VLOOKUP($P297,'Refinance Fixed Amort. Schedule'!$B$11:$I$371, 6, FALSE),"")</f>
        <v/>
      </c>
      <c r="R297" s="67" t="str">
        <f t="shared" si="34"/>
        <v/>
      </c>
      <c r="T297" s="31">
        <f t="shared" si="39"/>
        <v>342</v>
      </c>
      <c r="U297" s="65">
        <f>IFERROR(VLOOKUP($T297,'ARM Mortgage Amort. Schedule'!$B$10:$I$371, 7, FALSE),"0.00")</f>
        <v>-9.9173576018074525E-13</v>
      </c>
      <c r="V297" s="77">
        <v>282</v>
      </c>
      <c r="W297" s="65">
        <f>IFERROR(VLOOKUP($V297,'ARM Refinance Amort.'!$B$11:$I$371, 7, FALSE),"")</f>
        <v>0</v>
      </c>
      <c r="X297" s="67">
        <f t="shared" si="35"/>
        <v>-9.9173576018074525E-13</v>
      </c>
    </row>
    <row r="298" spans="2:24" x14ac:dyDescent="0.25">
      <c r="B298" s="31">
        <f t="shared" si="36"/>
        <v>343</v>
      </c>
      <c r="C298" s="65" t="str">
        <f>IFERROR(VLOOKUP($B298,'Fixed Mortgage Amort. Schedule'!$B$11:$I$371, 6, FALSE), "0.00")</f>
        <v>0.00</v>
      </c>
      <c r="D298" s="43">
        <v>283</v>
      </c>
      <c r="E298" s="65" t="str">
        <f>IFERROR(VLOOKUP($D298,'Refinance Fixed Amort. Schedule'!$B$11:$I$371, 6, FALSE),"0.00")</f>
        <v>0.00</v>
      </c>
      <c r="F298" s="59">
        <f t="shared" si="32"/>
        <v>0</v>
      </c>
      <c r="H298" s="31">
        <f t="shared" si="37"/>
        <v>343</v>
      </c>
      <c r="I298" s="65" t="str">
        <f>IFERROR(VLOOKUP($H298,'Fixed Mortgage Amort. Schedule'!$B$11:$I$371, 6, FALSE),"0.00")</f>
        <v>0.00</v>
      </c>
      <c r="J298" s="43">
        <v>283</v>
      </c>
      <c r="K298" s="65">
        <f>IFERROR(VLOOKUP($J298,'ARM Refinance Amort.'!$B$11:$I$371, 7, FALSE),"")</f>
        <v>0</v>
      </c>
      <c r="L298" s="59">
        <f t="shared" si="33"/>
        <v>0</v>
      </c>
      <c r="N298" s="31">
        <f t="shared" si="38"/>
        <v>343</v>
      </c>
      <c r="O298" s="65">
        <f>IFERROR(VLOOKUP($N298,'ARM Mortgage Amort. Schedule'!$B$10:$I$371, 7, FALSE),"0.00")</f>
        <v>-9.9173576018074525E-13</v>
      </c>
      <c r="P298" s="43">
        <v>283</v>
      </c>
      <c r="Q298" s="65" t="str">
        <f>IFERROR(VLOOKUP($P298,'Refinance Fixed Amort. Schedule'!$B$11:$I$371, 6, FALSE),"")</f>
        <v/>
      </c>
      <c r="R298" s="67" t="str">
        <f t="shared" si="34"/>
        <v/>
      </c>
      <c r="T298" s="31">
        <f t="shared" si="39"/>
        <v>343</v>
      </c>
      <c r="U298" s="65">
        <f>IFERROR(VLOOKUP($T298,'ARM Mortgage Amort. Schedule'!$B$10:$I$371, 7, FALSE),"0.00")</f>
        <v>-9.9173576018074525E-13</v>
      </c>
      <c r="V298" s="77">
        <v>283</v>
      </c>
      <c r="W298" s="65">
        <f>IFERROR(VLOOKUP($V298,'ARM Refinance Amort.'!$B$11:$I$371, 7, FALSE),"")</f>
        <v>0</v>
      </c>
      <c r="X298" s="67">
        <f t="shared" si="35"/>
        <v>-9.9173576018074525E-13</v>
      </c>
    </row>
    <row r="299" spans="2:24" x14ac:dyDescent="0.25">
      <c r="B299" s="31">
        <f t="shared" si="36"/>
        <v>344</v>
      </c>
      <c r="C299" s="65" t="str">
        <f>IFERROR(VLOOKUP($B299,'Fixed Mortgage Amort. Schedule'!$B$11:$I$371, 6, FALSE), "0.00")</f>
        <v>0.00</v>
      </c>
      <c r="D299" s="43">
        <v>284</v>
      </c>
      <c r="E299" s="65" t="str">
        <f>IFERROR(VLOOKUP($D299,'Refinance Fixed Amort. Schedule'!$B$11:$I$371, 6, FALSE),"0.00")</f>
        <v>0.00</v>
      </c>
      <c r="F299" s="59">
        <f t="shared" si="32"/>
        <v>0</v>
      </c>
      <c r="H299" s="31">
        <f t="shared" si="37"/>
        <v>344</v>
      </c>
      <c r="I299" s="65" t="str">
        <f>IFERROR(VLOOKUP($H299,'Fixed Mortgage Amort. Schedule'!$B$11:$I$371, 6, FALSE),"0.00")</f>
        <v>0.00</v>
      </c>
      <c r="J299" s="43">
        <v>284</v>
      </c>
      <c r="K299" s="65">
        <f>IFERROR(VLOOKUP($J299,'ARM Refinance Amort.'!$B$11:$I$371, 7, FALSE),"")</f>
        <v>0</v>
      </c>
      <c r="L299" s="59">
        <f t="shared" si="33"/>
        <v>0</v>
      </c>
      <c r="N299" s="31">
        <f t="shared" si="38"/>
        <v>344</v>
      </c>
      <c r="O299" s="65">
        <f>IFERROR(VLOOKUP($N299,'ARM Mortgage Amort. Schedule'!$B$10:$I$371, 7, FALSE),"0.00")</f>
        <v>-9.9173576018074525E-13</v>
      </c>
      <c r="P299" s="43">
        <v>284</v>
      </c>
      <c r="Q299" s="65" t="str">
        <f>IFERROR(VLOOKUP($P299,'Refinance Fixed Amort. Schedule'!$B$11:$I$371, 6, FALSE),"")</f>
        <v/>
      </c>
      <c r="R299" s="67" t="str">
        <f t="shared" si="34"/>
        <v/>
      </c>
      <c r="T299" s="31">
        <f t="shared" si="39"/>
        <v>344</v>
      </c>
      <c r="U299" s="65">
        <f>IFERROR(VLOOKUP($T299,'ARM Mortgage Amort. Schedule'!$B$10:$I$371, 7, FALSE),"0.00")</f>
        <v>-9.9173576018074525E-13</v>
      </c>
      <c r="V299" s="77">
        <v>284</v>
      </c>
      <c r="W299" s="65">
        <f>IFERROR(VLOOKUP($V299,'ARM Refinance Amort.'!$B$11:$I$371, 7, FALSE),"")</f>
        <v>0</v>
      </c>
      <c r="X299" s="67">
        <f t="shared" si="35"/>
        <v>-9.9173576018074525E-13</v>
      </c>
    </row>
    <row r="300" spans="2:24" x14ac:dyDescent="0.25">
      <c r="B300" s="31">
        <f t="shared" si="36"/>
        <v>345</v>
      </c>
      <c r="C300" s="65" t="str">
        <f>IFERROR(VLOOKUP($B300,'Fixed Mortgage Amort. Schedule'!$B$11:$I$371, 6, FALSE), "0.00")</f>
        <v>0.00</v>
      </c>
      <c r="D300" s="43">
        <v>285</v>
      </c>
      <c r="E300" s="65" t="str">
        <f>IFERROR(VLOOKUP($D300,'Refinance Fixed Amort. Schedule'!$B$11:$I$371, 6, FALSE),"0.00")</f>
        <v>0.00</v>
      </c>
      <c r="F300" s="59">
        <f t="shared" si="32"/>
        <v>0</v>
      </c>
      <c r="H300" s="31">
        <f t="shared" si="37"/>
        <v>345</v>
      </c>
      <c r="I300" s="65" t="str">
        <f>IFERROR(VLOOKUP($H300,'Fixed Mortgage Amort. Schedule'!$B$11:$I$371, 6, FALSE),"0.00")</f>
        <v>0.00</v>
      </c>
      <c r="J300" s="43">
        <v>285</v>
      </c>
      <c r="K300" s="65">
        <f>IFERROR(VLOOKUP($J300,'ARM Refinance Amort.'!$B$11:$I$371, 7, FALSE),"")</f>
        <v>0</v>
      </c>
      <c r="L300" s="59">
        <f t="shared" si="33"/>
        <v>0</v>
      </c>
      <c r="N300" s="31">
        <f t="shared" si="38"/>
        <v>345</v>
      </c>
      <c r="O300" s="65">
        <f>IFERROR(VLOOKUP($N300,'ARM Mortgage Amort. Schedule'!$B$10:$I$371, 7, FALSE),"0.00")</f>
        <v>-9.9173576018074525E-13</v>
      </c>
      <c r="P300" s="43">
        <v>285</v>
      </c>
      <c r="Q300" s="65" t="str">
        <f>IFERROR(VLOOKUP($P300,'Refinance Fixed Amort. Schedule'!$B$11:$I$371, 6, FALSE),"")</f>
        <v/>
      </c>
      <c r="R300" s="67" t="str">
        <f t="shared" si="34"/>
        <v/>
      </c>
      <c r="T300" s="31">
        <f t="shared" si="39"/>
        <v>345</v>
      </c>
      <c r="U300" s="65">
        <f>IFERROR(VLOOKUP($T300,'ARM Mortgage Amort. Schedule'!$B$10:$I$371, 7, FALSE),"0.00")</f>
        <v>-9.9173576018074525E-13</v>
      </c>
      <c r="V300" s="77">
        <v>285</v>
      </c>
      <c r="W300" s="65">
        <f>IFERROR(VLOOKUP($V300,'ARM Refinance Amort.'!$B$11:$I$371, 7, FALSE),"")</f>
        <v>0</v>
      </c>
      <c r="X300" s="67">
        <f t="shared" si="35"/>
        <v>-9.9173576018074525E-13</v>
      </c>
    </row>
    <row r="301" spans="2:24" x14ac:dyDescent="0.25">
      <c r="B301" s="31">
        <f t="shared" si="36"/>
        <v>346</v>
      </c>
      <c r="C301" s="65" t="str">
        <f>IFERROR(VLOOKUP($B301,'Fixed Mortgage Amort. Schedule'!$B$11:$I$371, 6, FALSE), "0.00")</f>
        <v>0.00</v>
      </c>
      <c r="D301" s="43">
        <v>286</v>
      </c>
      <c r="E301" s="65" t="str">
        <f>IFERROR(VLOOKUP($D301,'Refinance Fixed Amort. Schedule'!$B$11:$I$371, 6, FALSE),"0.00")</f>
        <v>0.00</v>
      </c>
      <c r="F301" s="59">
        <f t="shared" si="32"/>
        <v>0</v>
      </c>
      <c r="H301" s="31">
        <f t="shared" si="37"/>
        <v>346</v>
      </c>
      <c r="I301" s="65" t="str">
        <f>IFERROR(VLOOKUP($H301,'Fixed Mortgage Amort. Schedule'!$B$11:$I$371, 6, FALSE),"0.00")</f>
        <v>0.00</v>
      </c>
      <c r="J301" s="43">
        <v>286</v>
      </c>
      <c r="K301" s="65">
        <f>IFERROR(VLOOKUP($J301,'ARM Refinance Amort.'!$B$11:$I$371, 7, FALSE),"")</f>
        <v>0</v>
      </c>
      <c r="L301" s="59">
        <f t="shared" si="33"/>
        <v>0</v>
      </c>
      <c r="N301" s="31">
        <f t="shared" si="38"/>
        <v>346</v>
      </c>
      <c r="O301" s="65">
        <f>IFERROR(VLOOKUP($N301,'ARM Mortgage Amort. Schedule'!$B$10:$I$371, 7, FALSE),"0.00")</f>
        <v>-9.9173576018074525E-13</v>
      </c>
      <c r="P301" s="43">
        <v>286</v>
      </c>
      <c r="Q301" s="65" t="str">
        <f>IFERROR(VLOOKUP($P301,'Refinance Fixed Amort. Schedule'!$B$11:$I$371, 6, FALSE),"")</f>
        <v/>
      </c>
      <c r="R301" s="67" t="str">
        <f t="shared" si="34"/>
        <v/>
      </c>
      <c r="T301" s="31">
        <f t="shared" si="39"/>
        <v>346</v>
      </c>
      <c r="U301" s="65">
        <f>IFERROR(VLOOKUP($T301,'ARM Mortgage Amort. Schedule'!$B$10:$I$371, 7, FALSE),"0.00")</f>
        <v>-9.9173576018074525E-13</v>
      </c>
      <c r="V301" s="77">
        <v>286</v>
      </c>
      <c r="W301" s="65">
        <f>IFERROR(VLOOKUP($V301,'ARM Refinance Amort.'!$B$11:$I$371, 7, FALSE),"")</f>
        <v>0</v>
      </c>
      <c r="X301" s="67">
        <f t="shared" si="35"/>
        <v>-9.9173576018074525E-13</v>
      </c>
    </row>
    <row r="302" spans="2:24" x14ac:dyDescent="0.25">
      <c r="B302" s="31">
        <f t="shared" si="36"/>
        <v>347</v>
      </c>
      <c r="C302" s="65" t="str">
        <f>IFERROR(VLOOKUP($B302,'Fixed Mortgage Amort. Schedule'!$B$11:$I$371, 6, FALSE), "0.00")</f>
        <v>0.00</v>
      </c>
      <c r="D302" s="43">
        <v>287</v>
      </c>
      <c r="E302" s="65" t="str">
        <f>IFERROR(VLOOKUP($D302,'Refinance Fixed Amort. Schedule'!$B$11:$I$371, 6, FALSE),"0.00")</f>
        <v>0.00</v>
      </c>
      <c r="F302" s="59">
        <f t="shared" si="32"/>
        <v>0</v>
      </c>
      <c r="H302" s="31">
        <f t="shared" si="37"/>
        <v>347</v>
      </c>
      <c r="I302" s="65" t="str">
        <f>IFERROR(VLOOKUP($H302,'Fixed Mortgage Amort. Schedule'!$B$11:$I$371, 6, FALSE),"0.00")</f>
        <v>0.00</v>
      </c>
      <c r="J302" s="43">
        <v>287</v>
      </c>
      <c r="K302" s="65">
        <f>IFERROR(VLOOKUP($J302,'ARM Refinance Amort.'!$B$11:$I$371, 7, FALSE),"")</f>
        <v>0</v>
      </c>
      <c r="L302" s="59">
        <f t="shared" si="33"/>
        <v>0</v>
      </c>
      <c r="N302" s="31">
        <f t="shared" si="38"/>
        <v>347</v>
      </c>
      <c r="O302" s="65">
        <f>IFERROR(VLOOKUP($N302,'ARM Mortgage Amort. Schedule'!$B$10:$I$371, 7, FALSE),"0.00")</f>
        <v>-9.9173576018074525E-13</v>
      </c>
      <c r="P302" s="43">
        <v>287</v>
      </c>
      <c r="Q302" s="65" t="str">
        <f>IFERROR(VLOOKUP($P302,'Refinance Fixed Amort. Schedule'!$B$11:$I$371, 6, FALSE),"")</f>
        <v/>
      </c>
      <c r="R302" s="67" t="str">
        <f t="shared" si="34"/>
        <v/>
      </c>
      <c r="T302" s="31">
        <f t="shared" si="39"/>
        <v>347</v>
      </c>
      <c r="U302" s="65">
        <f>IFERROR(VLOOKUP($T302,'ARM Mortgage Amort. Schedule'!$B$10:$I$371, 7, FALSE),"0.00")</f>
        <v>-9.9173576018074525E-13</v>
      </c>
      <c r="V302" s="77">
        <v>287</v>
      </c>
      <c r="W302" s="65">
        <f>IFERROR(VLOOKUP($V302,'ARM Refinance Amort.'!$B$11:$I$371, 7, FALSE),"")</f>
        <v>0</v>
      </c>
      <c r="X302" s="67">
        <f t="shared" si="35"/>
        <v>-9.9173576018074525E-13</v>
      </c>
    </row>
    <row r="303" spans="2:24" x14ac:dyDescent="0.25">
      <c r="B303" s="31">
        <f t="shared" si="36"/>
        <v>348</v>
      </c>
      <c r="C303" s="65" t="str">
        <f>IFERROR(VLOOKUP($B303,'Fixed Mortgage Amort. Schedule'!$B$11:$I$371, 6, FALSE), "0.00")</f>
        <v>0.00</v>
      </c>
      <c r="D303" s="43">
        <v>288</v>
      </c>
      <c r="E303" s="65" t="str">
        <f>IFERROR(VLOOKUP($D303,'Refinance Fixed Amort. Schedule'!$B$11:$I$371, 6, FALSE),"0.00")</f>
        <v>0.00</v>
      </c>
      <c r="F303" s="59">
        <f t="shared" si="32"/>
        <v>0</v>
      </c>
      <c r="H303" s="31">
        <f t="shared" si="37"/>
        <v>348</v>
      </c>
      <c r="I303" s="65" t="str">
        <f>IFERROR(VLOOKUP($H303,'Fixed Mortgage Amort. Schedule'!$B$11:$I$371, 6, FALSE),"0.00")</f>
        <v>0.00</v>
      </c>
      <c r="J303" s="43">
        <v>288</v>
      </c>
      <c r="K303" s="65">
        <f>IFERROR(VLOOKUP($J303,'ARM Refinance Amort.'!$B$11:$I$371, 7, FALSE),"")</f>
        <v>0</v>
      </c>
      <c r="L303" s="59">
        <f t="shared" si="33"/>
        <v>0</v>
      </c>
      <c r="N303" s="31">
        <f t="shared" si="38"/>
        <v>348</v>
      </c>
      <c r="O303" s="65">
        <f>IFERROR(VLOOKUP($N303,'ARM Mortgage Amort. Schedule'!$B$10:$I$371, 7, FALSE),"0.00")</f>
        <v>-9.9173576018074525E-13</v>
      </c>
      <c r="P303" s="43">
        <v>288</v>
      </c>
      <c r="Q303" s="65" t="str">
        <f>IFERROR(VLOOKUP($P303,'Refinance Fixed Amort. Schedule'!$B$11:$I$371, 6, FALSE),"")</f>
        <v/>
      </c>
      <c r="R303" s="67" t="str">
        <f t="shared" si="34"/>
        <v/>
      </c>
      <c r="T303" s="31">
        <f t="shared" si="39"/>
        <v>348</v>
      </c>
      <c r="U303" s="65">
        <f>IFERROR(VLOOKUP($T303,'ARM Mortgage Amort. Schedule'!$B$10:$I$371, 7, FALSE),"0.00")</f>
        <v>-9.9173576018074525E-13</v>
      </c>
      <c r="V303" s="77">
        <v>288</v>
      </c>
      <c r="W303" s="65">
        <f>IFERROR(VLOOKUP($V303,'ARM Refinance Amort.'!$B$11:$I$371, 7, FALSE),"")</f>
        <v>0</v>
      </c>
      <c r="X303" s="67">
        <f t="shared" si="35"/>
        <v>-9.9173576018074525E-13</v>
      </c>
    </row>
    <row r="304" spans="2:24" x14ac:dyDescent="0.25">
      <c r="B304" s="31">
        <f t="shared" si="36"/>
        <v>349</v>
      </c>
      <c r="C304" s="65" t="str">
        <f>IFERROR(VLOOKUP($B304,'Fixed Mortgage Amort. Schedule'!$B$11:$I$371, 6, FALSE), "0.00")</f>
        <v>0.00</v>
      </c>
      <c r="D304" s="43">
        <v>289</v>
      </c>
      <c r="E304" s="65" t="str">
        <f>IFERROR(VLOOKUP($D304,'Refinance Fixed Amort. Schedule'!$B$11:$I$371, 6, FALSE),"0.00")</f>
        <v>0.00</v>
      </c>
      <c r="F304" s="59">
        <f t="shared" si="32"/>
        <v>0</v>
      </c>
      <c r="H304" s="31">
        <f t="shared" si="37"/>
        <v>349</v>
      </c>
      <c r="I304" s="65" t="str">
        <f>IFERROR(VLOOKUP($H304,'Fixed Mortgage Amort. Schedule'!$B$11:$I$371, 6, FALSE),"0.00")</f>
        <v>0.00</v>
      </c>
      <c r="J304" s="43">
        <v>289</v>
      </c>
      <c r="K304" s="65">
        <f>IFERROR(VLOOKUP($J304,'ARM Refinance Amort.'!$B$11:$I$371, 7, FALSE),"")</f>
        <v>0</v>
      </c>
      <c r="L304" s="59">
        <f t="shared" si="33"/>
        <v>0</v>
      </c>
      <c r="N304" s="31">
        <f t="shared" si="38"/>
        <v>349</v>
      </c>
      <c r="O304" s="65">
        <f>IFERROR(VLOOKUP($N304,'ARM Mortgage Amort. Schedule'!$B$10:$I$371, 7, FALSE),"0.00")</f>
        <v>-9.9173576018074525E-13</v>
      </c>
      <c r="P304" s="43">
        <v>289</v>
      </c>
      <c r="Q304" s="65" t="str">
        <f>IFERROR(VLOOKUP($P304,'Refinance Fixed Amort. Schedule'!$B$11:$I$371, 6, FALSE),"")</f>
        <v/>
      </c>
      <c r="R304" s="67" t="str">
        <f t="shared" si="34"/>
        <v/>
      </c>
      <c r="T304" s="31">
        <f t="shared" si="39"/>
        <v>349</v>
      </c>
      <c r="U304" s="65">
        <f>IFERROR(VLOOKUP($T304,'ARM Mortgage Amort. Schedule'!$B$10:$I$371, 7, FALSE),"0.00")</f>
        <v>-9.9173576018074525E-13</v>
      </c>
      <c r="V304" s="77">
        <v>289</v>
      </c>
      <c r="W304" s="65">
        <f>IFERROR(VLOOKUP($V304,'ARM Refinance Amort.'!$B$11:$I$371, 7, FALSE),"")</f>
        <v>0</v>
      </c>
      <c r="X304" s="67">
        <f t="shared" si="35"/>
        <v>-9.9173576018074525E-13</v>
      </c>
    </row>
    <row r="305" spans="2:24" x14ac:dyDescent="0.25">
      <c r="B305" s="31">
        <f t="shared" si="36"/>
        <v>350</v>
      </c>
      <c r="C305" s="65" t="str">
        <f>IFERROR(VLOOKUP($B305,'Fixed Mortgage Amort. Schedule'!$B$11:$I$371, 6, FALSE), "0.00")</f>
        <v>0.00</v>
      </c>
      <c r="D305" s="43">
        <v>290</v>
      </c>
      <c r="E305" s="65" t="str">
        <f>IFERROR(VLOOKUP($D305,'Refinance Fixed Amort. Schedule'!$B$11:$I$371, 6, FALSE),"0.00")</f>
        <v>0.00</v>
      </c>
      <c r="F305" s="59">
        <f t="shared" si="32"/>
        <v>0</v>
      </c>
      <c r="H305" s="31">
        <f t="shared" si="37"/>
        <v>350</v>
      </c>
      <c r="I305" s="65" t="str">
        <f>IFERROR(VLOOKUP($H305,'Fixed Mortgage Amort. Schedule'!$B$11:$I$371, 6, FALSE),"0.00")</f>
        <v>0.00</v>
      </c>
      <c r="J305" s="43">
        <v>290</v>
      </c>
      <c r="K305" s="65">
        <f>IFERROR(VLOOKUP($J305,'ARM Refinance Amort.'!$B$11:$I$371, 7, FALSE),"")</f>
        <v>0</v>
      </c>
      <c r="L305" s="59">
        <f t="shared" si="33"/>
        <v>0</v>
      </c>
      <c r="N305" s="31">
        <f t="shared" si="38"/>
        <v>350</v>
      </c>
      <c r="O305" s="65">
        <f>IFERROR(VLOOKUP($N305,'ARM Mortgage Amort. Schedule'!$B$10:$I$371, 7, FALSE),"0.00")</f>
        <v>-9.9173576018074525E-13</v>
      </c>
      <c r="P305" s="43">
        <v>290</v>
      </c>
      <c r="Q305" s="65" t="str">
        <f>IFERROR(VLOOKUP($P305,'Refinance Fixed Amort. Schedule'!$B$11:$I$371, 6, FALSE),"")</f>
        <v/>
      </c>
      <c r="R305" s="67" t="str">
        <f t="shared" si="34"/>
        <v/>
      </c>
      <c r="T305" s="31">
        <f t="shared" si="39"/>
        <v>350</v>
      </c>
      <c r="U305" s="65">
        <f>IFERROR(VLOOKUP($T305,'ARM Mortgage Amort. Schedule'!$B$10:$I$371, 7, FALSE),"0.00")</f>
        <v>-9.9173576018074525E-13</v>
      </c>
      <c r="V305" s="77">
        <v>290</v>
      </c>
      <c r="W305" s="65">
        <f>IFERROR(VLOOKUP($V305,'ARM Refinance Amort.'!$B$11:$I$371, 7, FALSE),"")</f>
        <v>0</v>
      </c>
      <c r="X305" s="67">
        <f t="shared" si="35"/>
        <v>-9.9173576018074525E-13</v>
      </c>
    </row>
    <row r="306" spans="2:24" x14ac:dyDescent="0.25">
      <c r="B306" s="31">
        <f t="shared" si="36"/>
        <v>351</v>
      </c>
      <c r="C306" s="65" t="str">
        <f>IFERROR(VLOOKUP($B306,'Fixed Mortgage Amort. Schedule'!$B$11:$I$371, 6, FALSE), "0.00")</f>
        <v>0.00</v>
      </c>
      <c r="D306" s="43">
        <v>291</v>
      </c>
      <c r="E306" s="65" t="str">
        <f>IFERROR(VLOOKUP($D306,'Refinance Fixed Amort. Schedule'!$B$11:$I$371, 6, FALSE),"0.00")</f>
        <v>0.00</v>
      </c>
      <c r="F306" s="59">
        <f t="shared" si="32"/>
        <v>0</v>
      </c>
      <c r="H306" s="31">
        <f t="shared" si="37"/>
        <v>351</v>
      </c>
      <c r="I306" s="65" t="str">
        <f>IFERROR(VLOOKUP($H306,'Fixed Mortgage Amort. Schedule'!$B$11:$I$371, 6, FALSE),"0.00")</f>
        <v>0.00</v>
      </c>
      <c r="J306" s="43">
        <v>291</v>
      </c>
      <c r="K306" s="65">
        <f>IFERROR(VLOOKUP($J306,'ARM Refinance Amort.'!$B$11:$I$371, 7, FALSE),"")</f>
        <v>0</v>
      </c>
      <c r="L306" s="59">
        <f t="shared" si="33"/>
        <v>0</v>
      </c>
      <c r="N306" s="31">
        <f t="shared" si="38"/>
        <v>351</v>
      </c>
      <c r="O306" s="65">
        <f>IFERROR(VLOOKUP($N306,'ARM Mortgage Amort. Schedule'!$B$10:$I$371, 7, FALSE),"0.00")</f>
        <v>-9.9173576018074525E-13</v>
      </c>
      <c r="P306" s="43">
        <v>291</v>
      </c>
      <c r="Q306" s="65" t="str">
        <f>IFERROR(VLOOKUP($P306,'Refinance Fixed Amort. Schedule'!$B$11:$I$371, 6, FALSE),"")</f>
        <v/>
      </c>
      <c r="R306" s="67" t="str">
        <f t="shared" si="34"/>
        <v/>
      </c>
      <c r="T306" s="31">
        <f t="shared" si="39"/>
        <v>351</v>
      </c>
      <c r="U306" s="65">
        <f>IFERROR(VLOOKUP($T306,'ARM Mortgage Amort. Schedule'!$B$10:$I$371, 7, FALSE),"0.00")</f>
        <v>-9.9173576018074525E-13</v>
      </c>
      <c r="V306" s="77">
        <v>291</v>
      </c>
      <c r="W306" s="65">
        <f>IFERROR(VLOOKUP($V306,'ARM Refinance Amort.'!$B$11:$I$371, 7, FALSE),"")</f>
        <v>0</v>
      </c>
      <c r="X306" s="67">
        <f t="shared" si="35"/>
        <v>-9.9173576018074525E-13</v>
      </c>
    </row>
    <row r="307" spans="2:24" x14ac:dyDescent="0.25">
      <c r="B307" s="31">
        <f t="shared" si="36"/>
        <v>352</v>
      </c>
      <c r="C307" s="65" t="str">
        <f>IFERROR(VLOOKUP($B307,'Fixed Mortgage Amort. Schedule'!$B$11:$I$371, 6, FALSE), "0.00")</f>
        <v>0.00</v>
      </c>
      <c r="D307" s="43">
        <v>292</v>
      </c>
      <c r="E307" s="65" t="str">
        <f>IFERROR(VLOOKUP($D307,'Refinance Fixed Amort. Schedule'!$B$11:$I$371, 6, FALSE),"0.00")</f>
        <v>0.00</v>
      </c>
      <c r="F307" s="59">
        <f t="shared" si="32"/>
        <v>0</v>
      </c>
      <c r="H307" s="31">
        <f t="shared" si="37"/>
        <v>352</v>
      </c>
      <c r="I307" s="65" t="str">
        <f>IFERROR(VLOOKUP($H307,'Fixed Mortgage Amort. Schedule'!$B$11:$I$371, 6, FALSE),"0.00")</f>
        <v>0.00</v>
      </c>
      <c r="J307" s="43">
        <v>292</v>
      </c>
      <c r="K307" s="65">
        <f>IFERROR(VLOOKUP($J307,'ARM Refinance Amort.'!$B$11:$I$371, 7, FALSE),"")</f>
        <v>0</v>
      </c>
      <c r="L307" s="59">
        <f t="shared" si="33"/>
        <v>0</v>
      </c>
      <c r="N307" s="31">
        <f t="shared" si="38"/>
        <v>352</v>
      </c>
      <c r="O307" s="65">
        <f>IFERROR(VLOOKUP($N307,'ARM Mortgage Amort. Schedule'!$B$10:$I$371, 7, FALSE),"0.00")</f>
        <v>-9.9173576018074525E-13</v>
      </c>
      <c r="P307" s="43">
        <v>292</v>
      </c>
      <c r="Q307" s="65" t="str">
        <f>IFERROR(VLOOKUP($P307,'Refinance Fixed Amort. Schedule'!$B$11:$I$371, 6, FALSE),"")</f>
        <v/>
      </c>
      <c r="R307" s="67" t="str">
        <f t="shared" si="34"/>
        <v/>
      </c>
      <c r="T307" s="31">
        <f t="shared" si="39"/>
        <v>352</v>
      </c>
      <c r="U307" s="65">
        <f>IFERROR(VLOOKUP($T307,'ARM Mortgage Amort. Schedule'!$B$10:$I$371, 7, FALSE),"0.00")</f>
        <v>-9.9173576018074525E-13</v>
      </c>
      <c r="V307" s="77">
        <v>292</v>
      </c>
      <c r="W307" s="65">
        <f>IFERROR(VLOOKUP($V307,'ARM Refinance Amort.'!$B$11:$I$371, 7, FALSE),"")</f>
        <v>0</v>
      </c>
      <c r="X307" s="67">
        <f t="shared" si="35"/>
        <v>-9.9173576018074525E-13</v>
      </c>
    </row>
    <row r="308" spans="2:24" x14ac:dyDescent="0.25">
      <c r="B308" s="31">
        <f t="shared" si="36"/>
        <v>353</v>
      </c>
      <c r="C308" s="65" t="str">
        <f>IFERROR(VLOOKUP($B308,'Fixed Mortgage Amort. Schedule'!$B$11:$I$371, 6, FALSE), "0.00")</f>
        <v>0.00</v>
      </c>
      <c r="D308" s="43">
        <v>293</v>
      </c>
      <c r="E308" s="65" t="str">
        <f>IFERROR(VLOOKUP($D308,'Refinance Fixed Amort. Schedule'!$B$11:$I$371, 6, FALSE),"0.00")</f>
        <v>0.00</v>
      </c>
      <c r="F308" s="59">
        <f t="shared" si="32"/>
        <v>0</v>
      </c>
      <c r="H308" s="31">
        <f t="shared" si="37"/>
        <v>353</v>
      </c>
      <c r="I308" s="65" t="str">
        <f>IFERROR(VLOOKUP($H308,'Fixed Mortgage Amort. Schedule'!$B$11:$I$371, 6, FALSE),"0.00")</f>
        <v>0.00</v>
      </c>
      <c r="J308" s="43">
        <v>293</v>
      </c>
      <c r="K308" s="65">
        <f>IFERROR(VLOOKUP($J308,'ARM Refinance Amort.'!$B$11:$I$371, 7, FALSE),"")</f>
        <v>0</v>
      </c>
      <c r="L308" s="59">
        <f t="shared" si="33"/>
        <v>0</v>
      </c>
      <c r="N308" s="31">
        <f t="shared" si="38"/>
        <v>353</v>
      </c>
      <c r="O308" s="65">
        <f>IFERROR(VLOOKUP($N308,'ARM Mortgage Amort. Schedule'!$B$10:$I$371, 7, FALSE),"0.00")</f>
        <v>-9.9173576018074525E-13</v>
      </c>
      <c r="P308" s="43">
        <v>293</v>
      </c>
      <c r="Q308" s="65" t="str">
        <f>IFERROR(VLOOKUP($P308,'Refinance Fixed Amort. Schedule'!$B$11:$I$371, 6, FALSE),"")</f>
        <v/>
      </c>
      <c r="R308" s="67" t="str">
        <f t="shared" si="34"/>
        <v/>
      </c>
      <c r="T308" s="31">
        <f t="shared" si="39"/>
        <v>353</v>
      </c>
      <c r="U308" s="65">
        <f>IFERROR(VLOOKUP($T308,'ARM Mortgage Amort. Schedule'!$B$10:$I$371, 7, FALSE),"0.00")</f>
        <v>-9.9173576018074525E-13</v>
      </c>
      <c r="V308" s="77">
        <v>293</v>
      </c>
      <c r="W308" s="65">
        <f>IFERROR(VLOOKUP($V308,'ARM Refinance Amort.'!$B$11:$I$371, 7, FALSE),"")</f>
        <v>0</v>
      </c>
      <c r="X308" s="67">
        <f t="shared" si="35"/>
        <v>-9.9173576018074525E-13</v>
      </c>
    </row>
    <row r="309" spans="2:24" x14ac:dyDescent="0.25">
      <c r="B309" s="31">
        <f t="shared" si="36"/>
        <v>354</v>
      </c>
      <c r="C309" s="65" t="str">
        <f>IFERROR(VLOOKUP($B309,'Fixed Mortgage Amort. Schedule'!$B$11:$I$371, 6, FALSE), "0.00")</f>
        <v>0.00</v>
      </c>
      <c r="D309" s="43">
        <v>294</v>
      </c>
      <c r="E309" s="65" t="str">
        <f>IFERROR(VLOOKUP($D309,'Refinance Fixed Amort. Schedule'!$B$11:$I$371, 6, FALSE),"0.00")</f>
        <v>0.00</v>
      </c>
      <c r="F309" s="59">
        <f t="shared" si="32"/>
        <v>0</v>
      </c>
      <c r="H309" s="31">
        <f t="shared" si="37"/>
        <v>354</v>
      </c>
      <c r="I309" s="65" t="str">
        <f>IFERROR(VLOOKUP($H309,'Fixed Mortgage Amort. Schedule'!$B$11:$I$371, 6, FALSE),"0.00")</f>
        <v>0.00</v>
      </c>
      <c r="J309" s="43">
        <v>294</v>
      </c>
      <c r="K309" s="65">
        <f>IFERROR(VLOOKUP($J309,'ARM Refinance Amort.'!$B$11:$I$371, 7, FALSE),"")</f>
        <v>0</v>
      </c>
      <c r="L309" s="59">
        <f t="shared" si="33"/>
        <v>0</v>
      </c>
      <c r="N309" s="31">
        <f t="shared" si="38"/>
        <v>354</v>
      </c>
      <c r="O309" s="65">
        <f>IFERROR(VLOOKUP($N309,'ARM Mortgage Amort. Schedule'!$B$10:$I$371, 7, FALSE),"0.00")</f>
        <v>-9.9173576018074525E-13</v>
      </c>
      <c r="P309" s="43">
        <v>294</v>
      </c>
      <c r="Q309" s="65" t="str">
        <f>IFERROR(VLOOKUP($P309,'Refinance Fixed Amort. Schedule'!$B$11:$I$371, 6, FALSE),"")</f>
        <v/>
      </c>
      <c r="R309" s="67" t="str">
        <f t="shared" si="34"/>
        <v/>
      </c>
      <c r="T309" s="31">
        <f t="shared" si="39"/>
        <v>354</v>
      </c>
      <c r="U309" s="65">
        <f>IFERROR(VLOOKUP($T309,'ARM Mortgage Amort. Schedule'!$B$10:$I$371, 7, FALSE),"0.00")</f>
        <v>-9.9173576018074525E-13</v>
      </c>
      <c r="V309" s="77">
        <v>294</v>
      </c>
      <c r="W309" s="65">
        <f>IFERROR(VLOOKUP($V309,'ARM Refinance Amort.'!$B$11:$I$371, 7, FALSE),"")</f>
        <v>0</v>
      </c>
      <c r="X309" s="67">
        <f t="shared" si="35"/>
        <v>-9.9173576018074525E-13</v>
      </c>
    </row>
    <row r="310" spans="2:24" x14ac:dyDescent="0.25">
      <c r="B310" s="31">
        <f t="shared" si="36"/>
        <v>355</v>
      </c>
      <c r="C310" s="65" t="str">
        <f>IFERROR(VLOOKUP($B310,'Fixed Mortgage Amort. Schedule'!$B$11:$I$371, 6, FALSE), "0.00")</f>
        <v>0.00</v>
      </c>
      <c r="D310" s="43">
        <v>295</v>
      </c>
      <c r="E310" s="65" t="str">
        <f>IFERROR(VLOOKUP($D310,'Refinance Fixed Amort. Schedule'!$B$11:$I$371, 6, FALSE),"0.00")</f>
        <v>0.00</v>
      </c>
      <c r="F310" s="59">
        <f t="shared" si="32"/>
        <v>0</v>
      </c>
      <c r="H310" s="31">
        <f t="shared" si="37"/>
        <v>355</v>
      </c>
      <c r="I310" s="65" t="str">
        <f>IFERROR(VLOOKUP($H310,'Fixed Mortgage Amort. Schedule'!$B$11:$I$371, 6, FALSE),"0.00")</f>
        <v>0.00</v>
      </c>
      <c r="J310" s="43">
        <v>295</v>
      </c>
      <c r="K310" s="65">
        <f>IFERROR(VLOOKUP($J310,'ARM Refinance Amort.'!$B$11:$I$371, 7, FALSE),"")</f>
        <v>0</v>
      </c>
      <c r="L310" s="59">
        <f t="shared" si="33"/>
        <v>0</v>
      </c>
      <c r="N310" s="31">
        <f t="shared" si="38"/>
        <v>355</v>
      </c>
      <c r="O310" s="65">
        <f>IFERROR(VLOOKUP($N310,'ARM Mortgage Amort. Schedule'!$B$10:$I$371, 7, FALSE),"0.00")</f>
        <v>-9.9173576018074525E-13</v>
      </c>
      <c r="P310" s="43">
        <v>295</v>
      </c>
      <c r="Q310" s="65" t="str">
        <f>IFERROR(VLOOKUP($P310,'Refinance Fixed Amort. Schedule'!$B$11:$I$371, 6, FALSE),"")</f>
        <v/>
      </c>
      <c r="R310" s="67" t="str">
        <f t="shared" si="34"/>
        <v/>
      </c>
      <c r="T310" s="31">
        <f t="shared" si="39"/>
        <v>355</v>
      </c>
      <c r="U310" s="65">
        <f>IFERROR(VLOOKUP($T310,'ARM Mortgage Amort. Schedule'!$B$10:$I$371, 7, FALSE),"0.00")</f>
        <v>-9.9173576018074525E-13</v>
      </c>
      <c r="V310" s="77">
        <v>295</v>
      </c>
      <c r="W310" s="65">
        <f>IFERROR(VLOOKUP($V310,'ARM Refinance Amort.'!$B$11:$I$371, 7, FALSE),"")</f>
        <v>0</v>
      </c>
      <c r="X310" s="67">
        <f t="shared" si="35"/>
        <v>-9.9173576018074525E-13</v>
      </c>
    </row>
    <row r="311" spans="2:24" x14ac:dyDescent="0.25">
      <c r="B311" s="31">
        <f t="shared" si="36"/>
        <v>356</v>
      </c>
      <c r="C311" s="65" t="str">
        <f>IFERROR(VLOOKUP($B311,'Fixed Mortgage Amort. Schedule'!$B$11:$I$371, 6, FALSE), "0.00")</f>
        <v>0.00</v>
      </c>
      <c r="D311" s="43">
        <v>296</v>
      </c>
      <c r="E311" s="65" t="str">
        <f>IFERROR(VLOOKUP($D311,'Refinance Fixed Amort. Schedule'!$B$11:$I$371, 6, FALSE),"0.00")</f>
        <v>0.00</v>
      </c>
      <c r="F311" s="59">
        <f t="shared" si="32"/>
        <v>0</v>
      </c>
      <c r="H311" s="31">
        <f t="shared" si="37"/>
        <v>356</v>
      </c>
      <c r="I311" s="65" t="str">
        <f>IFERROR(VLOOKUP($H311,'Fixed Mortgage Amort. Schedule'!$B$11:$I$371, 6, FALSE),"0.00")</f>
        <v>0.00</v>
      </c>
      <c r="J311" s="43">
        <v>296</v>
      </c>
      <c r="K311" s="65">
        <f>IFERROR(VLOOKUP($J311,'ARM Refinance Amort.'!$B$11:$I$371, 7, FALSE),"")</f>
        <v>0</v>
      </c>
      <c r="L311" s="59">
        <f t="shared" si="33"/>
        <v>0</v>
      </c>
      <c r="N311" s="31">
        <f t="shared" si="38"/>
        <v>356</v>
      </c>
      <c r="O311" s="65">
        <f>IFERROR(VLOOKUP($N311,'ARM Mortgage Amort. Schedule'!$B$10:$I$371, 7, FALSE),"0.00")</f>
        <v>-9.9173576018074525E-13</v>
      </c>
      <c r="P311" s="43">
        <v>296</v>
      </c>
      <c r="Q311" s="65" t="str">
        <f>IFERROR(VLOOKUP($P311,'Refinance Fixed Amort. Schedule'!$B$11:$I$371, 6, FALSE),"")</f>
        <v/>
      </c>
      <c r="R311" s="67" t="str">
        <f t="shared" si="34"/>
        <v/>
      </c>
      <c r="T311" s="31">
        <f t="shared" si="39"/>
        <v>356</v>
      </c>
      <c r="U311" s="65">
        <f>IFERROR(VLOOKUP($T311,'ARM Mortgage Amort. Schedule'!$B$10:$I$371, 7, FALSE),"0.00")</f>
        <v>-9.9173576018074525E-13</v>
      </c>
      <c r="V311" s="77">
        <v>296</v>
      </c>
      <c r="W311" s="65">
        <f>IFERROR(VLOOKUP($V311,'ARM Refinance Amort.'!$B$11:$I$371, 7, FALSE),"")</f>
        <v>0</v>
      </c>
      <c r="X311" s="67">
        <f t="shared" si="35"/>
        <v>-9.9173576018074525E-13</v>
      </c>
    </row>
    <row r="312" spans="2:24" x14ac:dyDescent="0.25">
      <c r="B312" s="31">
        <f t="shared" si="36"/>
        <v>357</v>
      </c>
      <c r="C312" s="65" t="str">
        <f>IFERROR(VLOOKUP($B312,'Fixed Mortgage Amort. Schedule'!$B$11:$I$371, 6, FALSE), "0.00")</f>
        <v>0.00</v>
      </c>
      <c r="D312" s="43">
        <v>297</v>
      </c>
      <c r="E312" s="65" t="str">
        <f>IFERROR(VLOOKUP($D312,'Refinance Fixed Amort. Schedule'!$B$11:$I$371, 6, FALSE),"0.00")</f>
        <v>0.00</v>
      </c>
      <c r="F312" s="59">
        <f t="shared" si="32"/>
        <v>0</v>
      </c>
      <c r="H312" s="31">
        <f t="shared" si="37"/>
        <v>357</v>
      </c>
      <c r="I312" s="65" t="str">
        <f>IFERROR(VLOOKUP($H312,'Fixed Mortgage Amort. Schedule'!$B$11:$I$371, 6, FALSE),"0.00")</f>
        <v>0.00</v>
      </c>
      <c r="J312" s="43">
        <v>297</v>
      </c>
      <c r="K312" s="65">
        <f>IFERROR(VLOOKUP($J312,'ARM Refinance Amort.'!$B$11:$I$371, 7, FALSE),"")</f>
        <v>0</v>
      </c>
      <c r="L312" s="59">
        <f t="shared" si="33"/>
        <v>0</v>
      </c>
      <c r="N312" s="31">
        <f t="shared" si="38"/>
        <v>357</v>
      </c>
      <c r="O312" s="65">
        <f>IFERROR(VLOOKUP($N312,'ARM Mortgage Amort. Schedule'!$B$10:$I$371, 7, FALSE),"0.00")</f>
        <v>-9.9173576018074525E-13</v>
      </c>
      <c r="P312" s="43">
        <v>297</v>
      </c>
      <c r="Q312" s="65" t="str">
        <f>IFERROR(VLOOKUP($P312,'Refinance Fixed Amort. Schedule'!$B$11:$I$371, 6, FALSE),"")</f>
        <v/>
      </c>
      <c r="R312" s="67" t="str">
        <f t="shared" si="34"/>
        <v/>
      </c>
      <c r="T312" s="31">
        <f t="shared" si="39"/>
        <v>357</v>
      </c>
      <c r="U312" s="65">
        <f>IFERROR(VLOOKUP($T312,'ARM Mortgage Amort. Schedule'!$B$10:$I$371, 7, FALSE),"0.00")</f>
        <v>-9.9173576018074525E-13</v>
      </c>
      <c r="V312" s="77">
        <v>297</v>
      </c>
      <c r="W312" s="65">
        <f>IFERROR(VLOOKUP($V312,'ARM Refinance Amort.'!$B$11:$I$371, 7, FALSE),"")</f>
        <v>0</v>
      </c>
      <c r="X312" s="67">
        <f t="shared" si="35"/>
        <v>-9.9173576018074525E-13</v>
      </c>
    </row>
    <row r="313" spans="2:24" x14ac:dyDescent="0.25">
      <c r="B313" s="31">
        <f t="shared" si="36"/>
        <v>358</v>
      </c>
      <c r="C313" s="65" t="str">
        <f>IFERROR(VLOOKUP($B313,'Fixed Mortgage Amort. Schedule'!$B$11:$I$371, 6, FALSE), "0.00")</f>
        <v>0.00</v>
      </c>
      <c r="D313" s="43">
        <v>298</v>
      </c>
      <c r="E313" s="65" t="str">
        <f>IFERROR(VLOOKUP($D313,'Refinance Fixed Amort. Schedule'!$B$11:$I$371, 6, FALSE),"0.00")</f>
        <v>0.00</v>
      </c>
      <c r="F313" s="59">
        <f t="shared" si="32"/>
        <v>0</v>
      </c>
      <c r="H313" s="31">
        <f t="shared" si="37"/>
        <v>358</v>
      </c>
      <c r="I313" s="65" t="str">
        <f>IFERROR(VLOOKUP($H313,'Fixed Mortgage Amort. Schedule'!$B$11:$I$371, 6, FALSE),"0.00")</f>
        <v>0.00</v>
      </c>
      <c r="J313" s="43">
        <v>298</v>
      </c>
      <c r="K313" s="65">
        <f>IFERROR(VLOOKUP($J313,'ARM Refinance Amort.'!$B$11:$I$371, 7, FALSE),"")</f>
        <v>0</v>
      </c>
      <c r="L313" s="59">
        <f t="shared" si="33"/>
        <v>0</v>
      </c>
      <c r="N313" s="31">
        <f t="shared" si="38"/>
        <v>358</v>
      </c>
      <c r="O313" s="65">
        <f>IFERROR(VLOOKUP($N313,'ARM Mortgage Amort. Schedule'!$B$10:$I$371, 7, FALSE),"0.00")</f>
        <v>-9.9173576018074525E-13</v>
      </c>
      <c r="P313" s="43">
        <v>298</v>
      </c>
      <c r="Q313" s="65" t="str">
        <f>IFERROR(VLOOKUP($P313,'Refinance Fixed Amort. Schedule'!$B$11:$I$371, 6, FALSE),"")</f>
        <v/>
      </c>
      <c r="R313" s="67" t="str">
        <f t="shared" si="34"/>
        <v/>
      </c>
      <c r="T313" s="31">
        <f t="shared" si="39"/>
        <v>358</v>
      </c>
      <c r="U313" s="65">
        <f>IFERROR(VLOOKUP($T313,'ARM Mortgage Amort. Schedule'!$B$10:$I$371, 7, FALSE),"0.00")</f>
        <v>-9.9173576018074525E-13</v>
      </c>
      <c r="V313" s="77">
        <v>298</v>
      </c>
      <c r="W313" s="65">
        <f>IFERROR(VLOOKUP($V313,'ARM Refinance Amort.'!$B$11:$I$371, 7, FALSE),"")</f>
        <v>0</v>
      </c>
      <c r="X313" s="67">
        <f t="shared" si="35"/>
        <v>-9.9173576018074525E-13</v>
      </c>
    </row>
    <row r="314" spans="2:24" x14ac:dyDescent="0.25">
      <c r="B314" s="31">
        <f t="shared" si="36"/>
        <v>359</v>
      </c>
      <c r="C314" s="65" t="str">
        <f>IFERROR(VLOOKUP($B314,'Fixed Mortgage Amort. Schedule'!$B$11:$I$371, 6, FALSE), "0.00")</f>
        <v>0.00</v>
      </c>
      <c r="D314" s="43">
        <v>299</v>
      </c>
      <c r="E314" s="65" t="str">
        <f>IFERROR(VLOOKUP($D314,'Refinance Fixed Amort. Schedule'!$B$11:$I$371, 6, FALSE),"0.00")</f>
        <v>0.00</v>
      </c>
      <c r="F314" s="59">
        <f t="shared" si="32"/>
        <v>0</v>
      </c>
      <c r="H314" s="31">
        <f t="shared" si="37"/>
        <v>359</v>
      </c>
      <c r="I314" s="65" t="str">
        <f>IFERROR(VLOOKUP($H314,'Fixed Mortgage Amort. Schedule'!$B$11:$I$371, 6, FALSE),"0.00")</f>
        <v>0.00</v>
      </c>
      <c r="J314" s="43">
        <v>299</v>
      </c>
      <c r="K314" s="65">
        <f>IFERROR(VLOOKUP($J314,'ARM Refinance Amort.'!$B$11:$I$371, 7, FALSE),"")</f>
        <v>0</v>
      </c>
      <c r="L314" s="59">
        <f t="shared" si="33"/>
        <v>0</v>
      </c>
      <c r="N314" s="31">
        <f t="shared" si="38"/>
        <v>359</v>
      </c>
      <c r="O314" s="65">
        <f>IFERROR(VLOOKUP($N314,'ARM Mortgage Amort. Schedule'!$B$10:$I$371, 7, FALSE),"0.00")</f>
        <v>-9.9173576018074525E-13</v>
      </c>
      <c r="P314" s="43">
        <v>299</v>
      </c>
      <c r="Q314" s="65" t="str">
        <f>IFERROR(VLOOKUP($P314,'Refinance Fixed Amort. Schedule'!$B$11:$I$371, 6, FALSE),"")</f>
        <v/>
      </c>
      <c r="R314" s="67" t="str">
        <f t="shared" si="34"/>
        <v/>
      </c>
      <c r="T314" s="31">
        <f t="shared" si="39"/>
        <v>359</v>
      </c>
      <c r="U314" s="65">
        <f>IFERROR(VLOOKUP($T314,'ARM Mortgage Amort. Schedule'!$B$10:$I$371, 7, FALSE),"0.00")</f>
        <v>-9.9173576018074525E-13</v>
      </c>
      <c r="V314" s="77">
        <v>299</v>
      </c>
      <c r="W314" s="65">
        <f>IFERROR(VLOOKUP($V314,'ARM Refinance Amort.'!$B$11:$I$371, 7, FALSE),"")</f>
        <v>0</v>
      </c>
      <c r="X314" s="67">
        <f t="shared" si="35"/>
        <v>-9.9173576018074525E-13</v>
      </c>
    </row>
    <row r="315" spans="2:24" x14ac:dyDescent="0.25">
      <c r="B315" s="31">
        <f t="shared" si="36"/>
        <v>360</v>
      </c>
      <c r="C315" s="65" t="str">
        <f>IFERROR(VLOOKUP($B315,'Fixed Mortgage Amort. Schedule'!$B$11:$I$371, 6, FALSE), "0.00")</f>
        <v>0.00</v>
      </c>
      <c r="D315" s="43">
        <v>300</v>
      </c>
      <c r="E315" s="65" t="str">
        <f>IFERROR(VLOOKUP($D315,'Refinance Fixed Amort. Schedule'!$B$11:$I$371, 6, FALSE),"0.00")</f>
        <v>0.00</v>
      </c>
      <c r="F315" s="59">
        <f t="shared" si="32"/>
        <v>0</v>
      </c>
      <c r="H315" s="31">
        <f t="shared" si="37"/>
        <v>360</v>
      </c>
      <c r="I315" s="65" t="str">
        <f>IFERROR(VLOOKUP($H315,'Fixed Mortgage Amort. Schedule'!$B$11:$I$371, 6, FALSE),"0.00")</f>
        <v>0.00</v>
      </c>
      <c r="J315" s="43">
        <v>300</v>
      </c>
      <c r="K315" s="65">
        <f>IFERROR(VLOOKUP($J315,'ARM Refinance Amort.'!$B$11:$I$371, 7, FALSE),"")</f>
        <v>0</v>
      </c>
      <c r="L315" s="59">
        <f t="shared" si="33"/>
        <v>0</v>
      </c>
      <c r="N315" s="31">
        <f t="shared" si="38"/>
        <v>360</v>
      </c>
      <c r="O315" s="65">
        <f>IFERROR(VLOOKUP($N315,'ARM Mortgage Amort. Schedule'!$B$10:$I$371, 7, FALSE),"0.00")</f>
        <v>-9.9173576018074525E-13</v>
      </c>
      <c r="P315" s="43">
        <v>300</v>
      </c>
      <c r="Q315" s="65" t="str">
        <f>IFERROR(VLOOKUP($P315,'Refinance Fixed Amort. Schedule'!$B$11:$I$371, 6, FALSE),"")</f>
        <v/>
      </c>
      <c r="R315" s="67" t="str">
        <f t="shared" si="34"/>
        <v/>
      </c>
      <c r="T315" s="31">
        <f t="shared" si="39"/>
        <v>360</v>
      </c>
      <c r="U315" s="65">
        <f>IFERROR(VLOOKUP($T315,'ARM Mortgage Amort. Schedule'!$B$10:$I$371, 7, FALSE),"0.00")</f>
        <v>-9.9173576018074525E-13</v>
      </c>
      <c r="V315" s="77">
        <v>300</v>
      </c>
      <c r="W315" s="65">
        <f>IFERROR(VLOOKUP($V315,'ARM Refinance Amort.'!$B$11:$I$371, 7, FALSE),"")</f>
        <v>0</v>
      </c>
      <c r="X315" s="67">
        <f t="shared" si="35"/>
        <v>-9.9173576018074525E-13</v>
      </c>
    </row>
    <row r="316" spans="2:24" x14ac:dyDescent="0.25">
      <c r="B316" s="31">
        <f t="shared" si="36"/>
        <v>361</v>
      </c>
      <c r="C316" s="65" t="str">
        <f>IFERROR(VLOOKUP($B316,'Fixed Mortgage Amort. Schedule'!$B$11:$I$371, 6, FALSE), "0.00")</f>
        <v>0.00</v>
      </c>
      <c r="D316" s="43">
        <v>301</v>
      </c>
      <c r="E316" s="65" t="str">
        <f>IFERROR(VLOOKUP($D316,'Refinance Fixed Amort. Schedule'!$B$11:$I$371, 6, FALSE),"0.00")</f>
        <v>0.00</v>
      </c>
      <c r="F316" s="59">
        <f t="shared" si="32"/>
        <v>0</v>
      </c>
      <c r="H316" s="31">
        <f t="shared" si="37"/>
        <v>361</v>
      </c>
      <c r="I316" s="65" t="str">
        <f>IFERROR(VLOOKUP($H316,'Fixed Mortgage Amort. Schedule'!$B$11:$I$371, 6, FALSE),"0.00")</f>
        <v>0.00</v>
      </c>
      <c r="J316" s="43">
        <v>301</v>
      </c>
      <c r="K316" s="65">
        <f>IFERROR(VLOOKUP($J316,'ARM Refinance Amort.'!$B$11:$I$371, 7, FALSE),"")</f>
        <v>0</v>
      </c>
      <c r="L316" s="59">
        <f t="shared" si="33"/>
        <v>0</v>
      </c>
      <c r="N316" s="31">
        <f t="shared" si="38"/>
        <v>361</v>
      </c>
      <c r="O316" s="65" t="str">
        <f>IFERROR(VLOOKUP($N316,'ARM Mortgage Amort. Schedule'!$B$10:$I$371, 7, FALSE),"0.00")</f>
        <v>0.00</v>
      </c>
      <c r="P316" s="43">
        <v>301</v>
      </c>
      <c r="Q316" s="65" t="str">
        <f>IFERROR(VLOOKUP($P316,'Refinance Fixed Amort. Schedule'!$B$11:$I$371, 6, FALSE),"")</f>
        <v/>
      </c>
      <c r="R316" s="67" t="str">
        <f t="shared" si="34"/>
        <v/>
      </c>
      <c r="T316" s="31">
        <f t="shared" si="39"/>
        <v>361</v>
      </c>
      <c r="U316" s="65" t="str">
        <f>IFERROR(VLOOKUP($T316,'ARM Mortgage Amort. Schedule'!$B$10:$I$371, 7, FALSE),"0.00")</f>
        <v>0.00</v>
      </c>
      <c r="V316" s="77">
        <v>301</v>
      </c>
      <c r="W316" s="65">
        <f>IFERROR(VLOOKUP($V316,'ARM Refinance Amort.'!$B$11:$I$371, 7, FALSE),"")</f>
        <v>0</v>
      </c>
      <c r="X316" s="67">
        <f t="shared" si="35"/>
        <v>0</v>
      </c>
    </row>
    <row r="317" spans="2:24" x14ac:dyDescent="0.25">
      <c r="B317" s="31">
        <f t="shared" si="36"/>
        <v>362</v>
      </c>
      <c r="C317" s="65" t="str">
        <f>IFERROR(VLOOKUP($B317,'Fixed Mortgage Amort. Schedule'!$B$11:$I$371, 6, FALSE), "0.00")</f>
        <v>0.00</v>
      </c>
      <c r="D317" s="43">
        <v>302</v>
      </c>
      <c r="E317" s="65" t="str">
        <f>IFERROR(VLOOKUP($D317,'Refinance Fixed Amort. Schedule'!$B$11:$I$371, 6, FALSE),"0.00")</f>
        <v>0.00</v>
      </c>
      <c r="F317" s="59">
        <f t="shared" si="32"/>
        <v>0</v>
      </c>
      <c r="H317" s="31">
        <f t="shared" si="37"/>
        <v>362</v>
      </c>
      <c r="I317" s="65" t="str">
        <f>IFERROR(VLOOKUP($H317,'Fixed Mortgage Amort. Schedule'!$B$11:$I$371, 6, FALSE),"0.00")</f>
        <v>0.00</v>
      </c>
      <c r="J317" s="43">
        <v>302</v>
      </c>
      <c r="K317" s="65">
        <f>IFERROR(VLOOKUP($J317,'ARM Refinance Amort.'!$B$11:$I$371, 7, FALSE),"")</f>
        <v>0</v>
      </c>
      <c r="L317" s="59">
        <f t="shared" si="33"/>
        <v>0</v>
      </c>
      <c r="N317" s="31">
        <f t="shared" si="38"/>
        <v>362</v>
      </c>
      <c r="O317" s="65" t="str">
        <f>IFERROR(VLOOKUP($N317,'ARM Mortgage Amort. Schedule'!$B$10:$I$371, 7, FALSE),"0.00")</f>
        <v>0.00</v>
      </c>
      <c r="P317" s="43">
        <v>302</v>
      </c>
      <c r="Q317" s="65" t="str">
        <f>IFERROR(VLOOKUP($P317,'Refinance Fixed Amort. Schedule'!$B$11:$I$371, 6, FALSE),"")</f>
        <v/>
      </c>
      <c r="R317" s="67" t="str">
        <f t="shared" si="34"/>
        <v/>
      </c>
      <c r="T317" s="31">
        <f t="shared" si="39"/>
        <v>362</v>
      </c>
      <c r="U317" s="65" t="str">
        <f>IFERROR(VLOOKUP($T317,'ARM Mortgage Amort. Schedule'!$B$10:$I$371, 7, FALSE),"0.00")</f>
        <v>0.00</v>
      </c>
      <c r="V317" s="77">
        <v>302</v>
      </c>
      <c r="W317" s="65">
        <f>IFERROR(VLOOKUP($V317,'ARM Refinance Amort.'!$B$11:$I$371, 7, FALSE),"")</f>
        <v>0</v>
      </c>
      <c r="X317" s="67">
        <f t="shared" si="35"/>
        <v>0</v>
      </c>
    </row>
    <row r="318" spans="2:24" x14ac:dyDescent="0.25">
      <c r="B318" s="31">
        <f t="shared" si="36"/>
        <v>363</v>
      </c>
      <c r="C318" s="65" t="str">
        <f>IFERROR(VLOOKUP($B318,'Fixed Mortgage Amort. Schedule'!$B$11:$I$371, 6, FALSE), "0.00")</f>
        <v>0.00</v>
      </c>
      <c r="D318" s="43">
        <v>303</v>
      </c>
      <c r="E318" s="65" t="str">
        <f>IFERROR(VLOOKUP($D318,'Refinance Fixed Amort. Schedule'!$B$11:$I$371, 6, FALSE),"0.00")</f>
        <v>0.00</v>
      </c>
      <c r="F318" s="59">
        <f t="shared" si="32"/>
        <v>0</v>
      </c>
      <c r="H318" s="31">
        <f t="shared" si="37"/>
        <v>363</v>
      </c>
      <c r="I318" s="65" t="str">
        <f>IFERROR(VLOOKUP($H318,'Fixed Mortgage Amort. Schedule'!$B$11:$I$371, 6, FALSE),"0.00")</f>
        <v>0.00</v>
      </c>
      <c r="J318" s="43">
        <v>303</v>
      </c>
      <c r="K318" s="65">
        <f>IFERROR(VLOOKUP($J318,'ARM Refinance Amort.'!$B$11:$I$371, 7, FALSE),"")</f>
        <v>0</v>
      </c>
      <c r="L318" s="59">
        <f t="shared" si="33"/>
        <v>0</v>
      </c>
      <c r="N318" s="31">
        <f t="shared" si="38"/>
        <v>363</v>
      </c>
      <c r="O318" s="65" t="str">
        <f>IFERROR(VLOOKUP($N318,'ARM Mortgage Amort. Schedule'!$B$10:$I$371, 7, FALSE),"0.00")</f>
        <v>0.00</v>
      </c>
      <c r="P318" s="43">
        <v>303</v>
      </c>
      <c r="Q318" s="65" t="str">
        <f>IFERROR(VLOOKUP($P318,'Refinance Fixed Amort. Schedule'!$B$11:$I$371, 6, FALSE),"")</f>
        <v/>
      </c>
      <c r="R318" s="67" t="str">
        <f t="shared" si="34"/>
        <v/>
      </c>
      <c r="T318" s="31">
        <f t="shared" si="39"/>
        <v>363</v>
      </c>
      <c r="U318" s="65" t="str">
        <f>IFERROR(VLOOKUP($T318,'ARM Mortgage Amort. Schedule'!$B$10:$I$371, 7, FALSE),"0.00")</f>
        <v>0.00</v>
      </c>
      <c r="V318" s="77">
        <v>303</v>
      </c>
      <c r="W318" s="65">
        <f>IFERROR(VLOOKUP($V318,'ARM Refinance Amort.'!$B$11:$I$371, 7, FALSE),"")</f>
        <v>0</v>
      </c>
      <c r="X318" s="67">
        <f t="shared" si="35"/>
        <v>0</v>
      </c>
    </row>
    <row r="319" spans="2:24" x14ac:dyDescent="0.25">
      <c r="B319" s="31">
        <f t="shared" si="36"/>
        <v>364</v>
      </c>
      <c r="C319" s="65" t="str">
        <f>IFERROR(VLOOKUP($B319,'Fixed Mortgage Amort. Schedule'!$B$11:$I$371, 6, FALSE), "0.00")</f>
        <v>0.00</v>
      </c>
      <c r="D319" s="43">
        <v>304</v>
      </c>
      <c r="E319" s="65" t="str">
        <f>IFERROR(VLOOKUP($D319,'Refinance Fixed Amort. Schedule'!$B$11:$I$371, 6, FALSE),"0.00")</f>
        <v>0.00</v>
      </c>
      <c r="F319" s="59">
        <f t="shared" si="32"/>
        <v>0</v>
      </c>
      <c r="H319" s="31">
        <f t="shared" si="37"/>
        <v>364</v>
      </c>
      <c r="I319" s="65" t="str">
        <f>IFERROR(VLOOKUP($H319,'Fixed Mortgage Amort. Schedule'!$B$11:$I$371, 6, FALSE),"0.00")</f>
        <v>0.00</v>
      </c>
      <c r="J319" s="43">
        <v>304</v>
      </c>
      <c r="K319" s="65">
        <f>IFERROR(VLOOKUP($J319,'ARM Refinance Amort.'!$B$11:$I$371, 7, FALSE),"")</f>
        <v>0</v>
      </c>
      <c r="L319" s="59">
        <f t="shared" si="33"/>
        <v>0</v>
      </c>
      <c r="N319" s="31">
        <f t="shared" si="38"/>
        <v>364</v>
      </c>
      <c r="O319" s="65" t="str">
        <f>IFERROR(VLOOKUP($N319,'ARM Mortgage Amort. Schedule'!$B$10:$I$371, 7, FALSE),"0.00")</f>
        <v>0.00</v>
      </c>
      <c r="P319" s="43">
        <v>304</v>
      </c>
      <c r="Q319" s="65" t="str">
        <f>IFERROR(VLOOKUP($P319,'Refinance Fixed Amort. Schedule'!$B$11:$I$371, 6, FALSE),"")</f>
        <v/>
      </c>
      <c r="R319" s="67" t="str">
        <f t="shared" si="34"/>
        <v/>
      </c>
      <c r="T319" s="31">
        <f t="shared" si="39"/>
        <v>364</v>
      </c>
      <c r="U319" s="65" t="str">
        <f>IFERROR(VLOOKUP($T319,'ARM Mortgage Amort. Schedule'!$B$10:$I$371, 7, FALSE),"0.00")</f>
        <v>0.00</v>
      </c>
      <c r="V319" s="77">
        <v>304</v>
      </c>
      <c r="W319" s="65">
        <f>IFERROR(VLOOKUP($V319,'ARM Refinance Amort.'!$B$11:$I$371, 7, FALSE),"")</f>
        <v>0</v>
      </c>
      <c r="X319" s="67">
        <f t="shared" si="35"/>
        <v>0</v>
      </c>
    </row>
    <row r="320" spans="2:24" x14ac:dyDescent="0.25">
      <c r="B320" s="31">
        <f t="shared" si="36"/>
        <v>365</v>
      </c>
      <c r="C320" s="65" t="str">
        <f>IFERROR(VLOOKUP($B320,'Fixed Mortgage Amort. Schedule'!$B$11:$I$371, 6, FALSE), "0.00")</f>
        <v>0.00</v>
      </c>
      <c r="D320" s="43">
        <v>305</v>
      </c>
      <c r="E320" s="65" t="str">
        <f>IFERROR(VLOOKUP($D320,'Refinance Fixed Amort. Schedule'!$B$11:$I$371, 6, FALSE),"0.00")</f>
        <v>0.00</v>
      </c>
      <c r="F320" s="59">
        <f t="shared" si="32"/>
        <v>0</v>
      </c>
      <c r="H320" s="31">
        <f t="shared" si="37"/>
        <v>365</v>
      </c>
      <c r="I320" s="65" t="str">
        <f>IFERROR(VLOOKUP($H320,'Fixed Mortgage Amort. Schedule'!$B$11:$I$371, 6, FALSE),"0.00")</f>
        <v>0.00</v>
      </c>
      <c r="J320" s="43">
        <v>305</v>
      </c>
      <c r="K320" s="65">
        <f>IFERROR(VLOOKUP($J320,'ARM Refinance Amort.'!$B$11:$I$371, 7, FALSE),"")</f>
        <v>0</v>
      </c>
      <c r="L320" s="59">
        <f t="shared" si="33"/>
        <v>0</v>
      </c>
      <c r="N320" s="31">
        <f t="shared" si="38"/>
        <v>365</v>
      </c>
      <c r="O320" s="65" t="str">
        <f>IFERROR(VLOOKUP($N320,'ARM Mortgage Amort. Schedule'!$B$10:$I$371, 7, FALSE),"0.00")</f>
        <v>0.00</v>
      </c>
      <c r="P320" s="43">
        <v>305</v>
      </c>
      <c r="Q320" s="65" t="str">
        <f>IFERROR(VLOOKUP($P320,'Refinance Fixed Amort. Schedule'!$B$11:$I$371, 6, FALSE),"")</f>
        <v/>
      </c>
      <c r="R320" s="67" t="str">
        <f t="shared" si="34"/>
        <v/>
      </c>
      <c r="T320" s="31">
        <f t="shared" si="39"/>
        <v>365</v>
      </c>
      <c r="U320" s="65" t="str">
        <f>IFERROR(VLOOKUP($T320,'ARM Mortgage Amort. Schedule'!$B$10:$I$371, 7, FALSE),"0.00")</f>
        <v>0.00</v>
      </c>
      <c r="V320" s="77">
        <v>305</v>
      </c>
      <c r="W320" s="65">
        <f>IFERROR(VLOOKUP($V320,'ARM Refinance Amort.'!$B$11:$I$371, 7, FALSE),"")</f>
        <v>0</v>
      </c>
      <c r="X320" s="67">
        <f t="shared" si="35"/>
        <v>0</v>
      </c>
    </row>
    <row r="321" spans="2:24" x14ac:dyDescent="0.25">
      <c r="B321" s="31">
        <f t="shared" si="36"/>
        <v>366</v>
      </c>
      <c r="C321" s="65" t="str">
        <f>IFERROR(VLOOKUP($B321,'Fixed Mortgage Amort. Schedule'!$B$11:$I$371, 6, FALSE), "0.00")</f>
        <v>0.00</v>
      </c>
      <c r="D321" s="43">
        <v>306</v>
      </c>
      <c r="E321" s="65" t="str">
        <f>IFERROR(VLOOKUP($D321,'Refinance Fixed Amort. Schedule'!$B$11:$I$371, 6, FALSE),"0.00")</f>
        <v>0.00</v>
      </c>
      <c r="F321" s="59">
        <f t="shared" si="32"/>
        <v>0</v>
      </c>
      <c r="H321" s="31">
        <f t="shared" si="37"/>
        <v>366</v>
      </c>
      <c r="I321" s="65" t="str">
        <f>IFERROR(VLOOKUP($H321,'Fixed Mortgage Amort. Schedule'!$B$11:$I$371, 6, FALSE),"0.00")</f>
        <v>0.00</v>
      </c>
      <c r="J321" s="43">
        <v>306</v>
      </c>
      <c r="K321" s="65">
        <f>IFERROR(VLOOKUP($J321,'ARM Refinance Amort.'!$B$11:$I$371, 7, FALSE),"")</f>
        <v>0</v>
      </c>
      <c r="L321" s="59">
        <f t="shared" si="33"/>
        <v>0</v>
      </c>
      <c r="N321" s="31">
        <f t="shared" si="38"/>
        <v>366</v>
      </c>
      <c r="O321" s="65" t="str">
        <f>IFERROR(VLOOKUP($N321,'ARM Mortgage Amort. Schedule'!$B$10:$I$371, 7, FALSE),"0.00")</f>
        <v>0.00</v>
      </c>
      <c r="P321" s="43">
        <v>306</v>
      </c>
      <c r="Q321" s="65" t="str">
        <f>IFERROR(VLOOKUP($P321,'Refinance Fixed Amort. Schedule'!$B$11:$I$371, 6, FALSE),"")</f>
        <v/>
      </c>
      <c r="R321" s="67" t="str">
        <f t="shared" si="34"/>
        <v/>
      </c>
      <c r="T321" s="31">
        <f t="shared" si="39"/>
        <v>366</v>
      </c>
      <c r="U321" s="65" t="str">
        <f>IFERROR(VLOOKUP($T321,'ARM Mortgage Amort. Schedule'!$B$10:$I$371, 7, FALSE),"0.00")</f>
        <v>0.00</v>
      </c>
      <c r="V321" s="77">
        <v>306</v>
      </c>
      <c r="W321" s="65">
        <f>IFERROR(VLOOKUP($V321,'ARM Refinance Amort.'!$B$11:$I$371, 7, FALSE),"")</f>
        <v>0</v>
      </c>
      <c r="X321" s="67">
        <f t="shared" si="35"/>
        <v>0</v>
      </c>
    </row>
    <row r="322" spans="2:24" x14ac:dyDescent="0.25">
      <c r="B322" s="31">
        <f t="shared" si="36"/>
        <v>367</v>
      </c>
      <c r="C322" s="65" t="str">
        <f>IFERROR(VLOOKUP($B322,'Fixed Mortgage Amort. Schedule'!$B$11:$I$371, 6, FALSE), "0.00")</f>
        <v>0.00</v>
      </c>
      <c r="D322" s="43">
        <v>307</v>
      </c>
      <c r="E322" s="65" t="str">
        <f>IFERROR(VLOOKUP($D322,'Refinance Fixed Amort. Schedule'!$B$11:$I$371, 6, FALSE),"0.00")</f>
        <v>0.00</v>
      </c>
      <c r="F322" s="59">
        <f t="shared" si="32"/>
        <v>0</v>
      </c>
      <c r="H322" s="31">
        <f t="shared" si="37"/>
        <v>367</v>
      </c>
      <c r="I322" s="65" t="str">
        <f>IFERROR(VLOOKUP($H322,'Fixed Mortgage Amort. Schedule'!$B$11:$I$371, 6, FALSE),"0.00")</f>
        <v>0.00</v>
      </c>
      <c r="J322" s="43">
        <v>307</v>
      </c>
      <c r="K322" s="65">
        <f>IFERROR(VLOOKUP($J322,'ARM Refinance Amort.'!$B$11:$I$371, 7, FALSE),"")</f>
        <v>0</v>
      </c>
      <c r="L322" s="59">
        <f t="shared" si="33"/>
        <v>0</v>
      </c>
      <c r="N322" s="31">
        <f t="shared" si="38"/>
        <v>367</v>
      </c>
      <c r="O322" s="65" t="str">
        <f>IFERROR(VLOOKUP($N322,'ARM Mortgage Amort. Schedule'!$B$10:$I$371, 7, FALSE),"0.00")</f>
        <v>0.00</v>
      </c>
      <c r="P322" s="43">
        <v>307</v>
      </c>
      <c r="Q322" s="65" t="str">
        <f>IFERROR(VLOOKUP($P322,'Refinance Fixed Amort. Schedule'!$B$11:$I$371, 6, FALSE),"")</f>
        <v/>
      </c>
      <c r="R322" s="67" t="str">
        <f t="shared" si="34"/>
        <v/>
      </c>
      <c r="T322" s="31">
        <f t="shared" si="39"/>
        <v>367</v>
      </c>
      <c r="U322" s="65" t="str">
        <f>IFERROR(VLOOKUP($T322,'ARM Mortgage Amort. Schedule'!$B$10:$I$371, 7, FALSE),"0.00")</f>
        <v>0.00</v>
      </c>
      <c r="V322" s="77">
        <v>307</v>
      </c>
      <c r="W322" s="65">
        <f>IFERROR(VLOOKUP($V322,'ARM Refinance Amort.'!$B$11:$I$371, 7, FALSE),"")</f>
        <v>0</v>
      </c>
      <c r="X322" s="67">
        <f t="shared" si="35"/>
        <v>0</v>
      </c>
    </row>
    <row r="323" spans="2:24" x14ac:dyDescent="0.25">
      <c r="B323" s="31">
        <f t="shared" si="36"/>
        <v>368</v>
      </c>
      <c r="C323" s="65" t="str">
        <f>IFERROR(VLOOKUP($B323,'Fixed Mortgage Amort. Schedule'!$B$11:$I$371, 6, FALSE), "0.00")</f>
        <v>0.00</v>
      </c>
      <c r="D323" s="43">
        <v>308</v>
      </c>
      <c r="E323" s="65" t="str">
        <f>IFERROR(VLOOKUP($D323,'Refinance Fixed Amort. Schedule'!$B$11:$I$371, 6, FALSE),"0.00")</f>
        <v>0.00</v>
      </c>
      <c r="F323" s="59">
        <f t="shared" si="32"/>
        <v>0</v>
      </c>
      <c r="H323" s="31">
        <f t="shared" si="37"/>
        <v>368</v>
      </c>
      <c r="I323" s="65" t="str">
        <f>IFERROR(VLOOKUP($H323,'Fixed Mortgage Amort. Schedule'!$B$11:$I$371, 6, FALSE),"0.00")</f>
        <v>0.00</v>
      </c>
      <c r="J323" s="43">
        <v>308</v>
      </c>
      <c r="K323" s="65">
        <f>IFERROR(VLOOKUP($J323,'ARM Refinance Amort.'!$B$11:$I$371, 7, FALSE),"")</f>
        <v>0</v>
      </c>
      <c r="L323" s="59">
        <f t="shared" si="33"/>
        <v>0</v>
      </c>
      <c r="N323" s="31">
        <f t="shared" si="38"/>
        <v>368</v>
      </c>
      <c r="O323" s="65" t="str">
        <f>IFERROR(VLOOKUP($N323,'ARM Mortgage Amort. Schedule'!$B$10:$I$371, 7, FALSE),"0.00")</f>
        <v>0.00</v>
      </c>
      <c r="P323" s="43">
        <v>308</v>
      </c>
      <c r="Q323" s="65" t="str">
        <f>IFERROR(VLOOKUP($P323,'Refinance Fixed Amort. Schedule'!$B$11:$I$371, 6, FALSE),"")</f>
        <v/>
      </c>
      <c r="R323" s="67" t="str">
        <f t="shared" si="34"/>
        <v/>
      </c>
      <c r="T323" s="31">
        <f t="shared" si="39"/>
        <v>368</v>
      </c>
      <c r="U323" s="65" t="str">
        <f>IFERROR(VLOOKUP($T323,'ARM Mortgage Amort. Schedule'!$B$10:$I$371, 7, FALSE),"0.00")</f>
        <v>0.00</v>
      </c>
      <c r="V323" s="77">
        <v>308</v>
      </c>
      <c r="W323" s="65">
        <f>IFERROR(VLOOKUP($V323,'ARM Refinance Amort.'!$B$11:$I$371, 7, FALSE),"")</f>
        <v>0</v>
      </c>
      <c r="X323" s="67">
        <f t="shared" si="35"/>
        <v>0</v>
      </c>
    </row>
    <row r="324" spans="2:24" x14ac:dyDescent="0.25">
      <c r="B324" s="31">
        <f t="shared" si="36"/>
        <v>369</v>
      </c>
      <c r="C324" s="65" t="str">
        <f>IFERROR(VLOOKUP($B324,'Fixed Mortgage Amort. Schedule'!$B$11:$I$371, 6, FALSE), "0.00")</f>
        <v>0.00</v>
      </c>
      <c r="D324" s="43">
        <v>309</v>
      </c>
      <c r="E324" s="65" t="str">
        <f>IFERROR(VLOOKUP($D324,'Refinance Fixed Amort. Schedule'!$B$11:$I$371, 6, FALSE),"0.00")</f>
        <v>0.00</v>
      </c>
      <c r="F324" s="59">
        <f t="shared" si="32"/>
        <v>0</v>
      </c>
      <c r="H324" s="31">
        <f t="shared" si="37"/>
        <v>369</v>
      </c>
      <c r="I324" s="65" t="str">
        <f>IFERROR(VLOOKUP($H324,'Fixed Mortgage Amort. Schedule'!$B$11:$I$371, 6, FALSE),"0.00")</f>
        <v>0.00</v>
      </c>
      <c r="J324" s="43">
        <v>309</v>
      </c>
      <c r="K324" s="65">
        <f>IFERROR(VLOOKUP($J324,'ARM Refinance Amort.'!$B$11:$I$371, 7, FALSE),"")</f>
        <v>0</v>
      </c>
      <c r="L324" s="59">
        <f t="shared" si="33"/>
        <v>0</v>
      </c>
      <c r="N324" s="31">
        <f t="shared" si="38"/>
        <v>369</v>
      </c>
      <c r="O324" s="65" t="str">
        <f>IFERROR(VLOOKUP($N324,'ARM Mortgage Amort. Schedule'!$B$10:$I$371, 7, FALSE),"0.00")</f>
        <v>0.00</v>
      </c>
      <c r="P324" s="43">
        <v>309</v>
      </c>
      <c r="Q324" s="65" t="str">
        <f>IFERROR(VLOOKUP($P324,'Refinance Fixed Amort. Schedule'!$B$11:$I$371, 6, FALSE),"")</f>
        <v/>
      </c>
      <c r="R324" s="67" t="str">
        <f t="shared" si="34"/>
        <v/>
      </c>
      <c r="T324" s="31">
        <f t="shared" si="39"/>
        <v>369</v>
      </c>
      <c r="U324" s="65" t="str">
        <f>IFERROR(VLOOKUP($T324,'ARM Mortgage Amort. Schedule'!$B$10:$I$371, 7, FALSE),"0.00")</f>
        <v>0.00</v>
      </c>
      <c r="V324" s="77">
        <v>309</v>
      </c>
      <c r="W324" s="65">
        <f>IFERROR(VLOOKUP($V324,'ARM Refinance Amort.'!$B$11:$I$371, 7, FALSE),"")</f>
        <v>0</v>
      </c>
      <c r="X324" s="67">
        <f t="shared" si="35"/>
        <v>0</v>
      </c>
    </row>
    <row r="325" spans="2:24" x14ac:dyDescent="0.25">
      <c r="B325" s="31">
        <f t="shared" si="36"/>
        <v>370</v>
      </c>
      <c r="C325" s="65" t="str">
        <f>IFERROR(VLOOKUP($B325,'Fixed Mortgage Amort. Schedule'!$B$11:$I$371, 6, FALSE), "0.00")</f>
        <v>0.00</v>
      </c>
      <c r="D325" s="43">
        <v>310</v>
      </c>
      <c r="E325" s="65" t="str">
        <f>IFERROR(VLOOKUP($D325,'Refinance Fixed Amort. Schedule'!$B$11:$I$371, 6, FALSE),"0.00")</f>
        <v>0.00</v>
      </c>
      <c r="F325" s="59">
        <f t="shared" si="32"/>
        <v>0</v>
      </c>
      <c r="H325" s="31">
        <f t="shared" si="37"/>
        <v>370</v>
      </c>
      <c r="I325" s="65" t="str">
        <f>IFERROR(VLOOKUP($H325,'Fixed Mortgage Amort. Schedule'!$B$11:$I$371, 6, FALSE),"0.00")</f>
        <v>0.00</v>
      </c>
      <c r="J325" s="43">
        <v>310</v>
      </c>
      <c r="K325" s="65">
        <f>IFERROR(VLOOKUP($J325,'ARM Refinance Amort.'!$B$11:$I$371, 7, FALSE),"")</f>
        <v>0</v>
      </c>
      <c r="L325" s="59">
        <f t="shared" si="33"/>
        <v>0</v>
      </c>
      <c r="N325" s="31">
        <f t="shared" si="38"/>
        <v>370</v>
      </c>
      <c r="O325" s="65" t="str">
        <f>IFERROR(VLOOKUP($N325,'ARM Mortgage Amort. Schedule'!$B$10:$I$371, 7, FALSE),"0.00")</f>
        <v>0.00</v>
      </c>
      <c r="P325" s="43">
        <v>310</v>
      </c>
      <c r="Q325" s="65" t="str">
        <f>IFERROR(VLOOKUP($P325,'Refinance Fixed Amort. Schedule'!$B$11:$I$371, 6, FALSE),"")</f>
        <v/>
      </c>
      <c r="R325" s="67" t="str">
        <f t="shared" si="34"/>
        <v/>
      </c>
      <c r="T325" s="31">
        <f t="shared" si="39"/>
        <v>370</v>
      </c>
      <c r="U325" s="65" t="str">
        <f>IFERROR(VLOOKUP($T325,'ARM Mortgage Amort. Schedule'!$B$10:$I$371, 7, FALSE),"0.00")</f>
        <v>0.00</v>
      </c>
      <c r="V325" s="77">
        <v>310</v>
      </c>
      <c r="W325" s="65">
        <f>IFERROR(VLOOKUP($V325,'ARM Refinance Amort.'!$B$11:$I$371, 7, FALSE),"")</f>
        <v>0</v>
      </c>
      <c r="X325" s="67">
        <f t="shared" si="35"/>
        <v>0</v>
      </c>
    </row>
    <row r="326" spans="2:24" x14ac:dyDescent="0.25">
      <c r="B326" s="31">
        <f t="shared" si="36"/>
        <v>371</v>
      </c>
      <c r="C326" s="65" t="str">
        <f>IFERROR(VLOOKUP($B326,'Fixed Mortgage Amort. Schedule'!$B$11:$I$371, 6, FALSE), "0.00")</f>
        <v>0.00</v>
      </c>
      <c r="D326" s="43">
        <v>311</v>
      </c>
      <c r="E326" s="65" t="str">
        <f>IFERROR(VLOOKUP($D326,'Refinance Fixed Amort. Schedule'!$B$11:$I$371, 6, FALSE),"0.00")</f>
        <v>0.00</v>
      </c>
      <c r="F326" s="59">
        <f t="shared" si="32"/>
        <v>0</v>
      </c>
      <c r="H326" s="31">
        <f t="shared" si="37"/>
        <v>371</v>
      </c>
      <c r="I326" s="65" t="str">
        <f>IFERROR(VLOOKUP($H326,'Fixed Mortgage Amort. Schedule'!$B$11:$I$371, 6, FALSE),"0.00")</f>
        <v>0.00</v>
      </c>
      <c r="J326" s="43">
        <v>311</v>
      </c>
      <c r="K326" s="65">
        <f>IFERROR(VLOOKUP($J326,'ARM Refinance Amort.'!$B$11:$I$371, 7, FALSE),"")</f>
        <v>0</v>
      </c>
      <c r="L326" s="59">
        <f t="shared" si="33"/>
        <v>0</v>
      </c>
      <c r="N326" s="31">
        <f t="shared" si="38"/>
        <v>371</v>
      </c>
      <c r="O326" s="65" t="str">
        <f>IFERROR(VLOOKUP($N326,'ARM Mortgage Amort. Schedule'!$B$10:$I$371, 7, FALSE),"0.00")</f>
        <v>0.00</v>
      </c>
      <c r="P326" s="43">
        <v>311</v>
      </c>
      <c r="Q326" s="65" t="str">
        <f>IFERROR(VLOOKUP($P326,'Refinance Fixed Amort. Schedule'!$B$11:$I$371, 6, FALSE),"")</f>
        <v/>
      </c>
      <c r="R326" s="67" t="str">
        <f t="shared" si="34"/>
        <v/>
      </c>
      <c r="T326" s="31">
        <f t="shared" si="39"/>
        <v>371</v>
      </c>
      <c r="U326" s="65" t="str">
        <f>IFERROR(VLOOKUP($T326,'ARM Mortgage Amort. Schedule'!$B$10:$I$371, 7, FALSE),"0.00")</f>
        <v>0.00</v>
      </c>
      <c r="V326" s="77">
        <v>311</v>
      </c>
      <c r="W326" s="65">
        <f>IFERROR(VLOOKUP($V326,'ARM Refinance Amort.'!$B$11:$I$371, 7, FALSE),"")</f>
        <v>0</v>
      </c>
      <c r="X326" s="67">
        <f t="shared" si="35"/>
        <v>0</v>
      </c>
    </row>
    <row r="327" spans="2:24" x14ac:dyDescent="0.25">
      <c r="B327" s="31">
        <f t="shared" si="36"/>
        <v>372</v>
      </c>
      <c r="C327" s="65" t="str">
        <f>IFERROR(VLOOKUP($B327,'Fixed Mortgage Amort. Schedule'!$B$11:$I$371, 6, FALSE), "0.00")</f>
        <v>0.00</v>
      </c>
      <c r="D327" s="43">
        <v>312</v>
      </c>
      <c r="E327" s="65" t="str">
        <f>IFERROR(VLOOKUP($D327,'Refinance Fixed Amort. Schedule'!$B$11:$I$371, 6, FALSE),"0.00")</f>
        <v>0.00</v>
      </c>
      <c r="F327" s="59">
        <f t="shared" si="32"/>
        <v>0</v>
      </c>
      <c r="H327" s="31">
        <f t="shared" si="37"/>
        <v>372</v>
      </c>
      <c r="I327" s="65" t="str">
        <f>IFERROR(VLOOKUP($H327,'Fixed Mortgage Amort. Schedule'!$B$11:$I$371, 6, FALSE),"0.00")</f>
        <v>0.00</v>
      </c>
      <c r="J327" s="43">
        <v>312</v>
      </c>
      <c r="K327" s="65">
        <f>IFERROR(VLOOKUP($J327,'ARM Refinance Amort.'!$B$11:$I$371, 7, FALSE),"")</f>
        <v>0</v>
      </c>
      <c r="L327" s="59">
        <f t="shared" si="33"/>
        <v>0</v>
      </c>
      <c r="N327" s="31">
        <f t="shared" si="38"/>
        <v>372</v>
      </c>
      <c r="O327" s="65" t="str">
        <f>IFERROR(VLOOKUP($N327,'ARM Mortgage Amort. Schedule'!$B$10:$I$371, 7, FALSE),"0.00")</f>
        <v>0.00</v>
      </c>
      <c r="P327" s="43">
        <v>312</v>
      </c>
      <c r="Q327" s="65" t="str">
        <f>IFERROR(VLOOKUP($P327,'Refinance Fixed Amort. Schedule'!$B$11:$I$371, 6, FALSE),"")</f>
        <v/>
      </c>
      <c r="R327" s="67" t="str">
        <f t="shared" si="34"/>
        <v/>
      </c>
      <c r="T327" s="31">
        <f t="shared" si="39"/>
        <v>372</v>
      </c>
      <c r="U327" s="65" t="str">
        <f>IFERROR(VLOOKUP($T327,'ARM Mortgage Amort. Schedule'!$B$10:$I$371, 7, FALSE),"0.00")</f>
        <v>0.00</v>
      </c>
      <c r="V327" s="77">
        <v>312</v>
      </c>
      <c r="W327" s="65">
        <f>IFERROR(VLOOKUP($V327,'ARM Refinance Amort.'!$B$11:$I$371, 7, FALSE),"")</f>
        <v>0</v>
      </c>
      <c r="X327" s="67">
        <f t="shared" si="35"/>
        <v>0</v>
      </c>
    </row>
    <row r="328" spans="2:24" x14ac:dyDescent="0.25">
      <c r="B328" s="31">
        <f t="shared" si="36"/>
        <v>373</v>
      </c>
      <c r="C328" s="65" t="str">
        <f>IFERROR(VLOOKUP($B328,'Fixed Mortgage Amort. Schedule'!$B$11:$I$371, 6, FALSE), "0.00")</f>
        <v>0.00</v>
      </c>
      <c r="D328" s="43">
        <v>313</v>
      </c>
      <c r="E328" s="65" t="str">
        <f>IFERROR(VLOOKUP($D328,'Refinance Fixed Amort. Schedule'!$B$11:$I$371, 6, FALSE),"0.00")</f>
        <v>0.00</v>
      </c>
      <c r="F328" s="59">
        <f t="shared" si="32"/>
        <v>0</v>
      </c>
      <c r="H328" s="31">
        <f t="shared" si="37"/>
        <v>373</v>
      </c>
      <c r="I328" s="65" t="str">
        <f>IFERROR(VLOOKUP($H328,'Fixed Mortgage Amort. Schedule'!$B$11:$I$371, 6, FALSE),"0.00")</f>
        <v>0.00</v>
      </c>
      <c r="J328" s="43">
        <v>313</v>
      </c>
      <c r="K328" s="65">
        <f>IFERROR(VLOOKUP($J328,'ARM Refinance Amort.'!$B$11:$I$371, 7, FALSE),"")</f>
        <v>0</v>
      </c>
      <c r="L328" s="59">
        <f t="shared" si="33"/>
        <v>0</v>
      </c>
      <c r="N328" s="31">
        <f t="shared" si="38"/>
        <v>373</v>
      </c>
      <c r="O328" s="65" t="str">
        <f>IFERROR(VLOOKUP($N328,'ARM Mortgage Amort. Schedule'!$B$10:$I$371, 7, FALSE),"0.00")</f>
        <v>0.00</v>
      </c>
      <c r="P328" s="43">
        <v>313</v>
      </c>
      <c r="Q328" s="65" t="str">
        <f>IFERROR(VLOOKUP($P328,'Refinance Fixed Amort. Schedule'!$B$11:$I$371, 6, FALSE),"")</f>
        <v/>
      </c>
      <c r="R328" s="67" t="str">
        <f t="shared" si="34"/>
        <v/>
      </c>
      <c r="T328" s="31">
        <f t="shared" si="39"/>
        <v>373</v>
      </c>
      <c r="U328" s="65" t="str">
        <f>IFERROR(VLOOKUP($T328,'ARM Mortgage Amort. Schedule'!$B$10:$I$371, 7, FALSE),"0.00")</f>
        <v>0.00</v>
      </c>
      <c r="V328" s="77">
        <v>313</v>
      </c>
      <c r="W328" s="65">
        <f>IFERROR(VLOOKUP($V328,'ARM Refinance Amort.'!$B$11:$I$371, 7, FALSE),"")</f>
        <v>0</v>
      </c>
      <c r="X328" s="67">
        <f t="shared" si="35"/>
        <v>0</v>
      </c>
    </row>
    <row r="329" spans="2:24" x14ac:dyDescent="0.25">
      <c r="B329" s="31">
        <f t="shared" si="36"/>
        <v>374</v>
      </c>
      <c r="C329" s="65" t="str">
        <f>IFERROR(VLOOKUP($B329,'Fixed Mortgage Amort. Schedule'!$B$11:$I$371, 6, FALSE), "0.00")</f>
        <v>0.00</v>
      </c>
      <c r="D329" s="43">
        <v>314</v>
      </c>
      <c r="E329" s="65" t="str">
        <f>IFERROR(VLOOKUP($D329,'Refinance Fixed Amort. Schedule'!$B$11:$I$371, 6, FALSE),"0.00")</f>
        <v>0.00</v>
      </c>
      <c r="F329" s="59">
        <f t="shared" si="32"/>
        <v>0</v>
      </c>
      <c r="H329" s="31">
        <f t="shared" si="37"/>
        <v>374</v>
      </c>
      <c r="I329" s="65" t="str">
        <f>IFERROR(VLOOKUP($H329,'Fixed Mortgage Amort. Schedule'!$B$11:$I$371, 6, FALSE),"0.00")</f>
        <v>0.00</v>
      </c>
      <c r="J329" s="43">
        <v>314</v>
      </c>
      <c r="K329" s="65">
        <f>IFERROR(VLOOKUP($J329,'ARM Refinance Amort.'!$B$11:$I$371, 7, FALSE),"")</f>
        <v>0</v>
      </c>
      <c r="L329" s="59">
        <f t="shared" si="33"/>
        <v>0</v>
      </c>
      <c r="N329" s="31">
        <f t="shared" si="38"/>
        <v>374</v>
      </c>
      <c r="O329" s="65" t="str">
        <f>IFERROR(VLOOKUP($N329,'ARM Mortgage Amort. Schedule'!$B$10:$I$371, 7, FALSE),"0.00")</f>
        <v>0.00</v>
      </c>
      <c r="P329" s="43">
        <v>314</v>
      </c>
      <c r="Q329" s="65" t="str">
        <f>IFERROR(VLOOKUP($P329,'Refinance Fixed Amort. Schedule'!$B$11:$I$371, 6, FALSE),"")</f>
        <v/>
      </c>
      <c r="R329" s="67" t="str">
        <f t="shared" si="34"/>
        <v/>
      </c>
      <c r="T329" s="31">
        <f t="shared" si="39"/>
        <v>374</v>
      </c>
      <c r="U329" s="65" t="str">
        <f>IFERROR(VLOOKUP($T329,'ARM Mortgage Amort. Schedule'!$B$10:$I$371, 7, FALSE),"0.00")</f>
        <v>0.00</v>
      </c>
      <c r="V329" s="77">
        <v>314</v>
      </c>
      <c r="W329" s="65">
        <f>IFERROR(VLOOKUP($V329,'ARM Refinance Amort.'!$B$11:$I$371, 7, FALSE),"")</f>
        <v>0</v>
      </c>
      <c r="X329" s="67">
        <f t="shared" si="35"/>
        <v>0</v>
      </c>
    </row>
    <row r="330" spans="2:24" x14ac:dyDescent="0.25">
      <c r="B330" s="31">
        <f t="shared" si="36"/>
        <v>375</v>
      </c>
      <c r="C330" s="65" t="str">
        <f>IFERROR(VLOOKUP($B330,'Fixed Mortgage Amort. Schedule'!$B$11:$I$371, 6, FALSE), "0.00")</f>
        <v>0.00</v>
      </c>
      <c r="D330" s="43">
        <v>315</v>
      </c>
      <c r="E330" s="65" t="str">
        <f>IFERROR(VLOOKUP($D330,'Refinance Fixed Amort. Schedule'!$B$11:$I$371, 6, FALSE),"0.00")</f>
        <v>0.00</v>
      </c>
      <c r="F330" s="59">
        <f t="shared" si="32"/>
        <v>0</v>
      </c>
      <c r="H330" s="31">
        <f t="shared" si="37"/>
        <v>375</v>
      </c>
      <c r="I330" s="65" t="str">
        <f>IFERROR(VLOOKUP($H330,'Fixed Mortgage Amort. Schedule'!$B$11:$I$371, 6, FALSE),"0.00")</f>
        <v>0.00</v>
      </c>
      <c r="J330" s="43">
        <v>315</v>
      </c>
      <c r="K330" s="65">
        <f>IFERROR(VLOOKUP($J330,'ARM Refinance Amort.'!$B$11:$I$371, 7, FALSE),"")</f>
        <v>0</v>
      </c>
      <c r="L330" s="59">
        <f t="shared" si="33"/>
        <v>0</v>
      </c>
      <c r="N330" s="31">
        <f t="shared" si="38"/>
        <v>375</v>
      </c>
      <c r="O330" s="65" t="str">
        <f>IFERROR(VLOOKUP($N330,'ARM Mortgage Amort. Schedule'!$B$10:$I$371, 7, FALSE),"0.00")</f>
        <v>0.00</v>
      </c>
      <c r="P330" s="43">
        <v>315</v>
      </c>
      <c r="Q330" s="65" t="str">
        <f>IFERROR(VLOOKUP($P330,'Refinance Fixed Amort. Schedule'!$B$11:$I$371, 6, FALSE),"")</f>
        <v/>
      </c>
      <c r="R330" s="67" t="str">
        <f t="shared" si="34"/>
        <v/>
      </c>
      <c r="T330" s="31">
        <f t="shared" si="39"/>
        <v>375</v>
      </c>
      <c r="U330" s="65" t="str">
        <f>IFERROR(VLOOKUP($T330,'ARM Mortgage Amort. Schedule'!$B$10:$I$371, 7, FALSE),"0.00")</f>
        <v>0.00</v>
      </c>
      <c r="V330" s="77">
        <v>315</v>
      </c>
      <c r="W330" s="65">
        <f>IFERROR(VLOOKUP($V330,'ARM Refinance Amort.'!$B$11:$I$371, 7, FALSE),"")</f>
        <v>0</v>
      </c>
      <c r="X330" s="67">
        <f t="shared" si="35"/>
        <v>0</v>
      </c>
    </row>
    <row r="331" spans="2:24" x14ac:dyDescent="0.25">
      <c r="B331" s="31">
        <f t="shared" si="36"/>
        <v>376</v>
      </c>
      <c r="C331" s="65" t="str">
        <f>IFERROR(VLOOKUP($B331,'Fixed Mortgage Amort. Schedule'!$B$11:$I$371, 6, FALSE), "0.00")</f>
        <v>0.00</v>
      </c>
      <c r="D331" s="43">
        <v>316</v>
      </c>
      <c r="E331" s="65" t="str">
        <f>IFERROR(VLOOKUP($D331,'Refinance Fixed Amort. Schedule'!$B$11:$I$371, 6, FALSE),"0.00")</f>
        <v>0.00</v>
      </c>
      <c r="F331" s="59">
        <f t="shared" si="32"/>
        <v>0</v>
      </c>
      <c r="H331" s="31">
        <f t="shared" si="37"/>
        <v>376</v>
      </c>
      <c r="I331" s="65" t="str">
        <f>IFERROR(VLOOKUP($H331,'Fixed Mortgage Amort. Schedule'!$B$11:$I$371, 6, FALSE),"0.00")</f>
        <v>0.00</v>
      </c>
      <c r="J331" s="43">
        <v>316</v>
      </c>
      <c r="K331" s="65">
        <f>IFERROR(VLOOKUP($J331,'ARM Refinance Amort.'!$B$11:$I$371, 7, FALSE),"")</f>
        <v>0</v>
      </c>
      <c r="L331" s="59">
        <f t="shared" si="33"/>
        <v>0</v>
      </c>
      <c r="N331" s="31">
        <f t="shared" si="38"/>
        <v>376</v>
      </c>
      <c r="O331" s="65" t="str">
        <f>IFERROR(VLOOKUP($N331,'ARM Mortgage Amort. Schedule'!$B$10:$I$371, 7, FALSE),"0.00")</f>
        <v>0.00</v>
      </c>
      <c r="P331" s="43">
        <v>316</v>
      </c>
      <c r="Q331" s="65" t="str">
        <f>IFERROR(VLOOKUP($P331,'Refinance Fixed Amort. Schedule'!$B$11:$I$371, 6, FALSE),"")</f>
        <v/>
      </c>
      <c r="R331" s="67" t="str">
        <f t="shared" si="34"/>
        <v/>
      </c>
      <c r="T331" s="31">
        <f t="shared" si="39"/>
        <v>376</v>
      </c>
      <c r="U331" s="65" t="str">
        <f>IFERROR(VLOOKUP($T331,'ARM Mortgage Amort. Schedule'!$B$10:$I$371, 7, FALSE),"0.00")</f>
        <v>0.00</v>
      </c>
      <c r="V331" s="77">
        <v>316</v>
      </c>
      <c r="W331" s="65">
        <f>IFERROR(VLOOKUP($V331,'ARM Refinance Amort.'!$B$11:$I$371, 7, FALSE),"")</f>
        <v>0</v>
      </c>
      <c r="X331" s="67">
        <f t="shared" si="35"/>
        <v>0</v>
      </c>
    </row>
    <row r="332" spans="2:24" x14ac:dyDescent="0.25">
      <c r="B332" s="31">
        <f t="shared" si="36"/>
        <v>377</v>
      </c>
      <c r="C332" s="65" t="str">
        <f>IFERROR(VLOOKUP($B332,'Fixed Mortgage Amort. Schedule'!$B$11:$I$371, 6, FALSE), "0.00")</f>
        <v>0.00</v>
      </c>
      <c r="D332" s="43">
        <v>317</v>
      </c>
      <c r="E332" s="65" t="str">
        <f>IFERROR(VLOOKUP($D332,'Refinance Fixed Amort. Schedule'!$B$11:$I$371, 6, FALSE),"0.00")</f>
        <v>0.00</v>
      </c>
      <c r="F332" s="59">
        <f t="shared" si="32"/>
        <v>0</v>
      </c>
      <c r="H332" s="31">
        <f t="shared" si="37"/>
        <v>377</v>
      </c>
      <c r="I332" s="65" t="str">
        <f>IFERROR(VLOOKUP($H332,'Fixed Mortgage Amort. Schedule'!$B$11:$I$371, 6, FALSE),"0.00")</f>
        <v>0.00</v>
      </c>
      <c r="J332" s="43">
        <v>317</v>
      </c>
      <c r="K332" s="65">
        <f>IFERROR(VLOOKUP($J332,'ARM Refinance Amort.'!$B$11:$I$371, 7, FALSE),"")</f>
        <v>0</v>
      </c>
      <c r="L332" s="59">
        <f t="shared" si="33"/>
        <v>0</v>
      </c>
      <c r="N332" s="31">
        <f t="shared" si="38"/>
        <v>377</v>
      </c>
      <c r="O332" s="65" t="str">
        <f>IFERROR(VLOOKUP($N332,'ARM Mortgage Amort. Schedule'!$B$10:$I$371, 7, FALSE),"0.00")</f>
        <v>0.00</v>
      </c>
      <c r="P332" s="43">
        <v>317</v>
      </c>
      <c r="Q332" s="65" t="str">
        <f>IFERROR(VLOOKUP($P332,'Refinance Fixed Amort. Schedule'!$B$11:$I$371, 6, FALSE),"")</f>
        <v/>
      </c>
      <c r="R332" s="67" t="str">
        <f t="shared" si="34"/>
        <v/>
      </c>
      <c r="T332" s="31">
        <f t="shared" si="39"/>
        <v>377</v>
      </c>
      <c r="U332" s="65" t="str">
        <f>IFERROR(VLOOKUP($T332,'ARM Mortgage Amort. Schedule'!$B$10:$I$371, 7, FALSE),"0.00")</f>
        <v>0.00</v>
      </c>
      <c r="V332" s="77">
        <v>317</v>
      </c>
      <c r="W332" s="65">
        <f>IFERROR(VLOOKUP($V332,'ARM Refinance Amort.'!$B$11:$I$371, 7, FALSE),"")</f>
        <v>0</v>
      </c>
      <c r="X332" s="67">
        <f t="shared" si="35"/>
        <v>0</v>
      </c>
    </row>
    <row r="333" spans="2:24" x14ac:dyDescent="0.25">
      <c r="B333" s="31">
        <f t="shared" si="36"/>
        <v>378</v>
      </c>
      <c r="C333" s="65" t="str">
        <f>IFERROR(VLOOKUP($B333,'Fixed Mortgage Amort. Schedule'!$B$11:$I$371, 6, FALSE), "0.00")</f>
        <v>0.00</v>
      </c>
      <c r="D333" s="43">
        <v>318</v>
      </c>
      <c r="E333" s="65" t="str">
        <f>IFERROR(VLOOKUP($D333,'Refinance Fixed Amort. Schedule'!$B$11:$I$371, 6, FALSE),"0.00")</f>
        <v>0.00</v>
      </c>
      <c r="F333" s="59">
        <f t="shared" si="32"/>
        <v>0</v>
      </c>
      <c r="H333" s="31">
        <f t="shared" si="37"/>
        <v>378</v>
      </c>
      <c r="I333" s="65" t="str">
        <f>IFERROR(VLOOKUP($H333,'Fixed Mortgage Amort. Schedule'!$B$11:$I$371, 6, FALSE),"0.00")</f>
        <v>0.00</v>
      </c>
      <c r="J333" s="43">
        <v>318</v>
      </c>
      <c r="K333" s="65">
        <f>IFERROR(VLOOKUP($J333,'ARM Refinance Amort.'!$B$11:$I$371, 7, FALSE),"")</f>
        <v>0</v>
      </c>
      <c r="L333" s="59">
        <f t="shared" si="33"/>
        <v>0</v>
      </c>
      <c r="N333" s="31">
        <f t="shared" si="38"/>
        <v>378</v>
      </c>
      <c r="O333" s="65" t="str">
        <f>IFERROR(VLOOKUP($N333,'ARM Mortgage Amort. Schedule'!$B$10:$I$371, 7, FALSE),"0.00")</f>
        <v>0.00</v>
      </c>
      <c r="P333" s="43">
        <v>318</v>
      </c>
      <c r="Q333" s="65" t="str">
        <f>IFERROR(VLOOKUP($P333,'Refinance Fixed Amort. Schedule'!$B$11:$I$371, 6, FALSE),"")</f>
        <v/>
      </c>
      <c r="R333" s="67" t="str">
        <f t="shared" si="34"/>
        <v/>
      </c>
      <c r="T333" s="31">
        <f t="shared" si="39"/>
        <v>378</v>
      </c>
      <c r="U333" s="65" t="str">
        <f>IFERROR(VLOOKUP($T333,'ARM Mortgage Amort. Schedule'!$B$10:$I$371, 7, FALSE),"0.00")</f>
        <v>0.00</v>
      </c>
      <c r="V333" s="77">
        <v>318</v>
      </c>
      <c r="W333" s="65">
        <f>IFERROR(VLOOKUP($V333,'ARM Refinance Amort.'!$B$11:$I$371, 7, FALSE),"")</f>
        <v>0</v>
      </c>
      <c r="X333" s="67">
        <f t="shared" si="35"/>
        <v>0</v>
      </c>
    </row>
    <row r="334" spans="2:24" x14ac:dyDescent="0.25">
      <c r="B334" s="31">
        <f t="shared" si="36"/>
        <v>379</v>
      </c>
      <c r="C334" s="65" t="str">
        <f>IFERROR(VLOOKUP($B334,'Fixed Mortgage Amort. Schedule'!$B$11:$I$371, 6, FALSE), "0.00")</f>
        <v>0.00</v>
      </c>
      <c r="D334" s="43">
        <v>319</v>
      </c>
      <c r="E334" s="65" t="str">
        <f>IFERROR(VLOOKUP($D334,'Refinance Fixed Amort. Schedule'!$B$11:$I$371, 6, FALSE),"0.00")</f>
        <v>0.00</v>
      </c>
      <c r="F334" s="59">
        <f t="shared" si="32"/>
        <v>0</v>
      </c>
      <c r="H334" s="31">
        <f t="shared" si="37"/>
        <v>379</v>
      </c>
      <c r="I334" s="65" t="str">
        <f>IFERROR(VLOOKUP($H334,'Fixed Mortgage Amort. Schedule'!$B$11:$I$371, 6, FALSE),"0.00")</f>
        <v>0.00</v>
      </c>
      <c r="J334" s="43">
        <v>319</v>
      </c>
      <c r="K334" s="65">
        <f>IFERROR(VLOOKUP($J334,'ARM Refinance Amort.'!$B$11:$I$371, 7, FALSE),"")</f>
        <v>0</v>
      </c>
      <c r="L334" s="59">
        <f t="shared" si="33"/>
        <v>0</v>
      </c>
      <c r="N334" s="31">
        <f t="shared" si="38"/>
        <v>379</v>
      </c>
      <c r="O334" s="65" t="str">
        <f>IFERROR(VLOOKUP($N334,'ARM Mortgage Amort. Schedule'!$B$10:$I$371, 7, FALSE),"0.00")</f>
        <v>0.00</v>
      </c>
      <c r="P334" s="43">
        <v>319</v>
      </c>
      <c r="Q334" s="65" t="str">
        <f>IFERROR(VLOOKUP($P334,'Refinance Fixed Amort. Schedule'!$B$11:$I$371, 6, FALSE),"")</f>
        <v/>
      </c>
      <c r="R334" s="67" t="str">
        <f t="shared" si="34"/>
        <v/>
      </c>
      <c r="T334" s="31">
        <f t="shared" si="39"/>
        <v>379</v>
      </c>
      <c r="U334" s="65" t="str">
        <f>IFERROR(VLOOKUP($T334,'ARM Mortgage Amort. Schedule'!$B$10:$I$371, 7, FALSE),"0.00")</f>
        <v>0.00</v>
      </c>
      <c r="V334" s="77">
        <v>319</v>
      </c>
      <c r="W334" s="65">
        <f>IFERROR(VLOOKUP($V334,'ARM Refinance Amort.'!$B$11:$I$371, 7, FALSE),"")</f>
        <v>0</v>
      </c>
      <c r="X334" s="67">
        <f t="shared" si="35"/>
        <v>0</v>
      </c>
    </row>
    <row r="335" spans="2:24" x14ac:dyDescent="0.25">
      <c r="B335" s="31">
        <f t="shared" si="36"/>
        <v>380</v>
      </c>
      <c r="C335" s="65" t="str">
        <f>IFERROR(VLOOKUP($B335,'Fixed Mortgage Amort. Schedule'!$B$11:$I$371, 6, FALSE), "0.00")</f>
        <v>0.00</v>
      </c>
      <c r="D335" s="43">
        <v>320</v>
      </c>
      <c r="E335" s="65" t="str">
        <f>IFERROR(VLOOKUP($D335,'Refinance Fixed Amort. Schedule'!$B$11:$I$371, 6, FALSE),"0.00")</f>
        <v>0.00</v>
      </c>
      <c r="F335" s="59">
        <f t="shared" si="32"/>
        <v>0</v>
      </c>
      <c r="H335" s="31">
        <f t="shared" si="37"/>
        <v>380</v>
      </c>
      <c r="I335" s="65" t="str">
        <f>IFERROR(VLOOKUP($H335,'Fixed Mortgage Amort. Schedule'!$B$11:$I$371, 6, FALSE),"0.00")</f>
        <v>0.00</v>
      </c>
      <c r="J335" s="43">
        <v>320</v>
      </c>
      <c r="K335" s="65">
        <f>IFERROR(VLOOKUP($J335,'ARM Refinance Amort.'!$B$11:$I$371, 7, FALSE),"")</f>
        <v>0</v>
      </c>
      <c r="L335" s="59">
        <f t="shared" si="33"/>
        <v>0</v>
      </c>
      <c r="N335" s="31">
        <f t="shared" si="38"/>
        <v>380</v>
      </c>
      <c r="O335" s="65" t="str">
        <f>IFERROR(VLOOKUP($N335,'ARM Mortgage Amort. Schedule'!$B$10:$I$371, 7, FALSE),"0.00")</f>
        <v>0.00</v>
      </c>
      <c r="P335" s="43">
        <v>320</v>
      </c>
      <c r="Q335" s="65" t="str">
        <f>IFERROR(VLOOKUP($P335,'Refinance Fixed Amort. Schedule'!$B$11:$I$371, 6, FALSE),"")</f>
        <v/>
      </c>
      <c r="R335" s="67" t="str">
        <f t="shared" si="34"/>
        <v/>
      </c>
      <c r="T335" s="31">
        <f t="shared" si="39"/>
        <v>380</v>
      </c>
      <c r="U335" s="65" t="str">
        <f>IFERROR(VLOOKUP($T335,'ARM Mortgage Amort. Schedule'!$B$10:$I$371, 7, FALSE),"0.00")</f>
        <v>0.00</v>
      </c>
      <c r="V335" s="77">
        <v>320</v>
      </c>
      <c r="W335" s="65">
        <f>IFERROR(VLOOKUP($V335,'ARM Refinance Amort.'!$B$11:$I$371, 7, FALSE),"")</f>
        <v>0</v>
      </c>
      <c r="X335" s="67">
        <f t="shared" si="35"/>
        <v>0</v>
      </c>
    </row>
    <row r="336" spans="2:24" x14ac:dyDescent="0.25">
      <c r="B336" s="31">
        <f t="shared" si="36"/>
        <v>381</v>
      </c>
      <c r="C336" s="65" t="str">
        <f>IFERROR(VLOOKUP($B336,'Fixed Mortgage Amort. Schedule'!$B$11:$I$371, 6, FALSE), "0.00")</f>
        <v>0.00</v>
      </c>
      <c r="D336" s="43">
        <v>321</v>
      </c>
      <c r="E336" s="65" t="str">
        <f>IFERROR(VLOOKUP($D336,'Refinance Fixed Amort. Schedule'!$B$11:$I$371, 6, FALSE),"0.00")</f>
        <v>0.00</v>
      </c>
      <c r="F336" s="59">
        <f t="shared" ref="F336:F375" si="40">IFERROR((C336-E336),"")</f>
        <v>0</v>
      </c>
      <c r="H336" s="31">
        <f t="shared" si="37"/>
        <v>381</v>
      </c>
      <c r="I336" s="65" t="str">
        <f>IFERROR(VLOOKUP($H336,'Fixed Mortgage Amort. Schedule'!$B$11:$I$371, 6, FALSE),"0.00")</f>
        <v>0.00</v>
      </c>
      <c r="J336" s="43">
        <v>321</v>
      </c>
      <c r="K336" s="65">
        <f>IFERROR(VLOOKUP($J336,'ARM Refinance Amort.'!$B$11:$I$371, 7, FALSE),"")</f>
        <v>0</v>
      </c>
      <c r="L336" s="59">
        <f t="shared" si="33"/>
        <v>0</v>
      </c>
      <c r="N336" s="31">
        <f t="shared" si="38"/>
        <v>381</v>
      </c>
      <c r="O336" s="65" t="str">
        <f>IFERROR(VLOOKUP($N336,'ARM Mortgage Amort. Schedule'!$B$10:$I$371, 7, FALSE),"0.00")</f>
        <v>0.00</v>
      </c>
      <c r="P336" s="43">
        <v>321</v>
      </c>
      <c r="Q336" s="65" t="str">
        <f>IFERROR(VLOOKUP($P336,'Refinance Fixed Amort. Schedule'!$B$11:$I$371, 6, FALSE),"")</f>
        <v/>
      </c>
      <c r="R336" s="67" t="str">
        <f t="shared" si="34"/>
        <v/>
      </c>
      <c r="T336" s="31">
        <f t="shared" si="39"/>
        <v>381</v>
      </c>
      <c r="U336" s="65" t="str">
        <f>IFERROR(VLOOKUP($T336,'ARM Mortgage Amort. Schedule'!$B$10:$I$371, 7, FALSE),"0.00")</f>
        <v>0.00</v>
      </c>
      <c r="V336" s="77">
        <v>321</v>
      </c>
      <c r="W336" s="65">
        <f>IFERROR(VLOOKUP($V336,'ARM Refinance Amort.'!$B$11:$I$371, 7, FALSE),"")</f>
        <v>0</v>
      </c>
      <c r="X336" s="67">
        <f t="shared" si="35"/>
        <v>0</v>
      </c>
    </row>
    <row r="337" spans="2:24" x14ac:dyDescent="0.25">
      <c r="B337" s="31">
        <f t="shared" si="36"/>
        <v>382</v>
      </c>
      <c r="C337" s="65" t="str">
        <f>IFERROR(VLOOKUP($B337,'Fixed Mortgage Amort. Schedule'!$B$11:$I$371, 6, FALSE), "0.00")</f>
        <v>0.00</v>
      </c>
      <c r="D337" s="43">
        <v>322</v>
      </c>
      <c r="E337" s="65" t="str">
        <f>IFERROR(VLOOKUP($D337,'Refinance Fixed Amort. Schedule'!$B$11:$I$371, 6, FALSE),"0.00")</f>
        <v>0.00</v>
      </c>
      <c r="F337" s="59">
        <f t="shared" si="40"/>
        <v>0</v>
      </c>
      <c r="H337" s="31">
        <f t="shared" si="37"/>
        <v>382</v>
      </c>
      <c r="I337" s="65" t="str">
        <f>IFERROR(VLOOKUP($H337,'Fixed Mortgage Amort. Schedule'!$B$11:$I$371, 6, FALSE),"0.00")</f>
        <v>0.00</v>
      </c>
      <c r="J337" s="43">
        <v>322</v>
      </c>
      <c r="K337" s="65">
        <f>IFERROR(VLOOKUP($J337,'ARM Refinance Amort.'!$B$11:$I$371, 7, FALSE),"")</f>
        <v>0</v>
      </c>
      <c r="L337" s="59">
        <f t="shared" ref="L337:L375" si="41">IFERROR((I337-K337),"")</f>
        <v>0</v>
      </c>
      <c r="N337" s="31">
        <f t="shared" si="38"/>
        <v>382</v>
      </c>
      <c r="O337" s="65" t="str">
        <f>IFERROR(VLOOKUP($N337,'ARM Mortgage Amort. Schedule'!$B$10:$I$371, 7, FALSE),"0.00")</f>
        <v>0.00</v>
      </c>
      <c r="P337" s="43">
        <v>322</v>
      </c>
      <c r="Q337" s="65" t="str">
        <f>IFERROR(VLOOKUP($P337,'Refinance Fixed Amort. Schedule'!$B$11:$I$371, 6, FALSE),"")</f>
        <v/>
      </c>
      <c r="R337" s="67" t="str">
        <f t="shared" ref="R337:R375" si="42">IFERROR((O337-Q337),"")</f>
        <v/>
      </c>
      <c r="T337" s="31">
        <f t="shared" si="39"/>
        <v>382</v>
      </c>
      <c r="U337" s="65" t="str">
        <f>IFERROR(VLOOKUP($T337,'ARM Mortgage Amort. Schedule'!$B$10:$I$371, 7, FALSE),"0.00")</f>
        <v>0.00</v>
      </c>
      <c r="V337" s="77">
        <v>322</v>
      </c>
      <c r="W337" s="65">
        <f>IFERROR(VLOOKUP($V337,'ARM Refinance Amort.'!$B$11:$I$371, 7, FALSE),"")</f>
        <v>0</v>
      </c>
      <c r="X337" s="67">
        <f t="shared" ref="X337:X375" si="43">IFERROR((U337-W337),"")</f>
        <v>0</v>
      </c>
    </row>
    <row r="338" spans="2:24" x14ac:dyDescent="0.25">
      <c r="B338" s="31">
        <f t="shared" si="36"/>
        <v>383</v>
      </c>
      <c r="C338" s="65" t="str">
        <f>IFERROR(VLOOKUP($B338,'Fixed Mortgage Amort. Schedule'!$B$11:$I$371, 6, FALSE), "0.00")</f>
        <v>0.00</v>
      </c>
      <c r="D338" s="43">
        <v>323</v>
      </c>
      <c r="E338" s="65" t="str">
        <f>IFERROR(VLOOKUP($D338,'Refinance Fixed Amort. Schedule'!$B$11:$I$371, 6, FALSE),"0.00")</f>
        <v>0.00</v>
      </c>
      <c r="F338" s="59">
        <f t="shared" si="40"/>
        <v>0</v>
      </c>
      <c r="H338" s="31">
        <f t="shared" si="37"/>
        <v>383</v>
      </c>
      <c r="I338" s="65" t="str">
        <f>IFERROR(VLOOKUP($H338,'Fixed Mortgage Amort. Schedule'!$B$11:$I$371, 6, FALSE),"0.00")</f>
        <v>0.00</v>
      </c>
      <c r="J338" s="43">
        <v>323</v>
      </c>
      <c r="K338" s="65">
        <f>IFERROR(VLOOKUP($J338,'ARM Refinance Amort.'!$B$11:$I$371, 7, FALSE),"")</f>
        <v>0</v>
      </c>
      <c r="L338" s="59">
        <f t="shared" si="41"/>
        <v>0</v>
      </c>
      <c r="N338" s="31">
        <f t="shared" si="38"/>
        <v>383</v>
      </c>
      <c r="O338" s="65" t="str">
        <f>IFERROR(VLOOKUP($N338,'ARM Mortgage Amort. Schedule'!$B$10:$I$371, 7, FALSE),"0.00")</f>
        <v>0.00</v>
      </c>
      <c r="P338" s="43">
        <v>323</v>
      </c>
      <c r="Q338" s="65" t="str">
        <f>IFERROR(VLOOKUP($P338,'Refinance Fixed Amort. Schedule'!$B$11:$I$371, 6, FALSE),"")</f>
        <v/>
      </c>
      <c r="R338" s="67" t="str">
        <f t="shared" si="42"/>
        <v/>
      </c>
      <c r="T338" s="31">
        <f t="shared" si="39"/>
        <v>383</v>
      </c>
      <c r="U338" s="65" t="str">
        <f>IFERROR(VLOOKUP($T338,'ARM Mortgage Amort. Schedule'!$B$10:$I$371, 7, FALSE),"0.00")</f>
        <v>0.00</v>
      </c>
      <c r="V338" s="77">
        <v>323</v>
      </c>
      <c r="W338" s="65">
        <f>IFERROR(VLOOKUP($V338,'ARM Refinance Amort.'!$B$11:$I$371, 7, FALSE),"")</f>
        <v>0</v>
      </c>
      <c r="X338" s="67">
        <f t="shared" si="43"/>
        <v>0</v>
      </c>
    </row>
    <row r="339" spans="2:24" x14ac:dyDescent="0.25">
      <c r="B339" s="31">
        <f t="shared" ref="B339:B375" si="44">B338+1</f>
        <v>384</v>
      </c>
      <c r="C339" s="65" t="str">
        <f>IFERROR(VLOOKUP($B339,'Fixed Mortgage Amort. Schedule'!$B$11:$I$371, 6, FALSE), "0.00")</f>
        <v>0.00</v>
      </c>
      <c r="D339" s="43">
        <v>324</v>
      </c>
      <c r="E339" s="65" t="str">
        <f>IFERROR(VLOOKUP($D339,'Refinance Fixed Amort. Schedule'!$B$11:$I$371, 6, FALSE),"0.00")</f>
        <v>0.00</v>
      </c>
      <c r="F339" s="59">
        <f t="shared" si="40"/>
        <v>0</v>
      </c>
      <c r="H339" s="31">
        <f t="shared" ref="H339:H375" si="45">H338+1</f>
        <v>384</v>
      </c>
      <c r="I339" s="65" t="str">
        <f>IFERROR(VLOOKUP($H339,'Fixed Mortgage Amort. Schedule'!$B$11:$I$371, 6, FALSE),"0.00")</f>
        <v>0.00</v>
      </c>
      <c r="J339" s="43">
        <v>324</v>
      </c>
      <c r="K339" s="65">
        <f>IFERROR(VLOOKUP($J339,'ARM Refinance Amort.'!$B$11:$I$371, 7, FALSE),"")</f>
        <v>0</v>
      </c>
      <c r="L339" s="59">
        <f t="shared" si="41"/>
        <v>0</v>
      </c>
      <c r="N339" s="31">
        <f t="shared" ref="N339:N375" si="46">(N338+1)</f>
        <v>384</v>
      </c>
      <c r="O339" s="65" t="str">
        <f>IFERROR(VLOOKUP($N339,'ARM Mortgage Amort. Schedule'!$B$10:$I$371, 7, FALSE),"0.00")</f>
        <v>0.00</v>
      </c>
      <c r="P339" s="43">
        <v>324</v>
      </c>
      <c r="Q339" s="65" t="str">
        <f>IFERROR(VLOOKUP($P339,'Refinance Fixed Amort. Schedule'!$B$11:$I$371, 6, FALSE),"")</f>
        <v/>
      </c>
      <c r="R339" s="67" t="str">
        <f t="shared" si="42"/>
        <v/>
      </c>
      <c r="T339" s="31">
        <f t="shared" ref="T339:T375" si="47">T338+1</f>
        <v>384</v>
      </c>
      <c r="U339" s="65" t="str">
        <f>IFERROR(VLOOKUP($T339,'ARM Mortgage Amort. Schedule'!$B$10:$I$371, 7, FALSE),"0.00")</f>
        <v>0.00</v>
      </c>
      <c r="V339" s="77">
        <v>324</v>
      </c>
      <c r="W339" s="65">
        <f>IFERROR(VLOOKUP($V339,'ARM Refinance Amort.'!$B$11:$I$371, 7, FALSE),"")</f>
        <v>0</v>
      </c>
      <c r="X339" s="67">
        <f t="shared" si="43"/>
        <v>0</v>
      </c>
    </row>
    <row r="340" spans="2:24" x14ac:dyDescent="0.25">
      <c r="B340" s="31">
        <f t="shared" si="44"/>
        <v>385</v>
      </c>
      <c r="C340" s="65" t="str">
        <f>IFERROR(VLOOKUP($B340,'Fixed Mortgage Amort. Schedule'!$B$11:$I$371, 6, FALSE), "0.00")</f>
        <v>0.00</v>
      </c>
      <c r="D340" s="43">
        <v>325</v>
      </c>
      <c r="E340" s="65" t="str">
        <f>IFERROR(VLOOKUP($D340,'Refinance Fixed Amort. Schedule'!$B$11:$I$371, 6, FALSE),"0.00")</f>
        <v>0.00</v>
      </c>
      <c r="F340" s="59">
        <f t="shared" si="40"/>
        <v>0</v>
      </c>
      <c r="H340" s="31">
        <f t="shared" si="45"/>
        <v>385</v>
      </c>
      <c r="I340" s="65" t="str">
        <f>IFERROR(VLOOKUP($H340,'Fixed Mortgage Amort. Schedule'!$B$11:$I$371, 6, FALSE),"0.00")</f>
        <v>0.00</v>
      </c>
      <c r="J340" s="43">
        <v>325</v>
      </c>
      <c r="K340" s="65">
        <f>IFERROR(VLOOKUP($J340,'ARM Refinance Amort.'!$B$11:$I$371, 7, FALSE),"")</f>
        <v>0</v>
      </c>
      <c r="L340" s="59">
        <f t="shared" si="41"/>
        <v>0</v>
      </c>
      <c r="N340" s="31">
        <f t="shared" si="46"/>
        <v>385</v>
      </c>
      <c r="O340" s="65" t="str">
        <f>IFERROR(VLOOKUP($N340,'ARM Mortgage Amort. Schedule'!$B$10:$I$371, 7, FALSE),"0.00")</f>
        <v>0.00</v>
      </c>
      <c r="P340" s="43">
        <v>325</v>
      </c>
      <c r="Q340" s="65" t="str">
        <f>IFERROR(VLOOKUP($P340,'Refinance Fixed Amort. Schedule'!$B$11:$I$371, 6, FALSE),"")</f>
        <v/>
      </c>
      <c r="R340" s="67" t="str">
        <f t="shared" si="42"/>
        <v/>
      </c>
      <c r="T340" s="31">
        <f t="shared" si="47"/>
        <v>385</v>
      </c>
      <c r="U340" s="65" t="str">
        <f>IFERROR(VLOOKUP($T340,'ARM Mortgage Amort. Schedule'!$B$10:$I$371, 7, FALSE),"0.00")</f>
        <v>0.00</v>
      </c>
      <c r="V340" s="77">
        <v>325</v>
      </c>
      <c r="W340" s="65">
        <f>IFERROR(VLOOKUP($V340,'ARM Refinance Amort.'!$B$11:$I$371, 7, FALSE),"")</f>
        <v>0</v>
      </c>
      <c r="X340" s="67">
        <f t="shared" si="43"/>
        <v>0</v>
      </c>
    </row>
    <row r="341" spans="2:24" x14ac:dyDescent="0.25">
      <c r="B341" s="31">
        <f t="shared" si="44"/>
        <v>386</v>
      </c>
      <c r="C341" s="65" t="str">
        <f>IFERROR(VLOOKUP($B341,'Fixed Mortgage Amort. Schedule'!$B$11:$I$371, 6, FALSE), "0.00")</f>
        <v>0.00</v>
      </c>
      <c r="D341" s="43">
        <v>326</v>
      </c>
      <c r="E341" s="65" t="str">
        <f>IFERROR(VLOOKUP($D341,'Refinance Fixed Amort. Schedule'!$B$11:$I$371, 6, FALSE),"0.00")</f>
        <v>0.00</v>
      </c>
      <c r="F341" s="59">
        <f t="shared" si="40"/>
        <v>0</v>
      </c>
      <c r="H341" s="31">
        <f t="shared" si="45"/>
        <v>386</v>
      </c>
      <c r="I341" s="65" t="str">
        <f>IFERROR(VLOOKUP($H341,'Fixed Mortgage Amort. Schedule'!$B$11:$I$371, 6, FALSE),"0.00")</f>
        <v>0.00</v>
      </c>
      <c r="J341" s="43">
        <v>326</v>
      </c>
      <c r="K341" s="65">
        <f>IFERROR(VLOOKUP($J341,'ARM Refinance Amort.'!$B$11:$I$371, 7, FALSE),"")</f>
        <v>0</v>
      </c>
      <c r="L341" s="59">
        <f t="shared" si="41"/>
        <v>0</v>
      </c>
      <c r="N341" s="31">
        <f t="shared" si="46"/>
        <v>386</v>
      </c>
      <c r="O341" s="65" t="str">
        <f>IFERROR(VLOOKUP($N341,'ARM Mortgage Amort. Schedule'!$B$10:$I$371, 7, FALSE),"0.00")</f>
        <v>0.00</v>
      </c>
      <c r="P341" s="43">
        <v>326</v>
      </c>
      <c r="Q341" s="65" t="str">
        <f>IFERROR(VLOOKUP($P341,'Refinance Fixed Amort. Schedule'!$B$11:$I$371, 6, FALSE),"")</f>
        <v/>
      </c>
      <c r="R341" s="67" t="str">
        <f t="shared" si="42"/>
        <v/>
      </c>
      <c r="T341" s="31">
        <f t="shared" si="47"/>
        <v>386</v>
      </c>
      <c r="U341" s="65" t="str">
        <f>IFERROR(VLOOKUP($T341,'ARM Mortgage Amort. Schedule'!$B$10:$I$371, 7, FALSE),"0.00")</f>
        <v>0.00</v>
      </c>
      <c r="V341" s="77">
        <v>326</v>
      </c>
      <c r="W341" s="65">
        <f>IFERROR(VLOOKUP($V341,'ARM Refinance Amort.'!$B$11:$I$371, 7, FALSE),"")</f>
        <v>0</v>
      </c>
      <c r="X341" s="67">
        <f t="shared" si="43"/>
        <v>0</v>
      </c>
    </row>
    <row r="342" spans="2:24" x14ac:dyDescent="0.25">
      <c r="B342" s="31">
        <f t="shared" si="44"/>
        <v>387</v>
      </c>
      <c r="C342" s="65" t="str">
        <f>IFERROR(VLOOKUP($B342,'Fixed Mortgage Amort. Schedule'!$B$11:$I$371, 6, FALSE), "0.00")</f>
        <v>0.00</v>
      </c>
      <c r="D342" s="43">
        <v>327</v>
      </c>
      <c r="E342" s="65" t="str">
        <f>IFERROR(VLOOKUP($D342,'Refinance Fixed Amort. Schedule'!$B$11:$I$371, 6, FALSE),"0.00")</f>
        <v>0.00</v>
      </c>
      <c r="F342" s="59">
        <f t="shared" si="40"/>
        <v>0</v>
      </c>
      <c r="H342" s="31">
        <f t="shared" si="45"/>
        <v>387</v>
      </c>
      <c r="I342" s="65" t="str">
        <f>IFERROR(VLOOKUP($H342,'Fixed Mortgage Amort. Schedule'!$B$11:$I$371, 6, FALSE),"0.00")</f>
        <v>0.00</v>
      </c>
      <c r="J342" s="43">
        <v>327</v>
      </c>
      <c r="K342" s="65">
        <f>IFERROR(VLOOKUP($J342,'ARM Refinance Amort.'!$B$11:$I$371, 7, FALSE),"")</f>
        <v>0</v>
      </c>
      <c r="L342" s="59">
        <f t="shared" si="41"/>
        <v>0</v>
      </c>
      <c r="N342" s="31">
        <f t="shared" si="46"/>
        <v>387</v>
      </c>
      <c r="O342" s="65" t="str">
        <f>IFERROR(VLOOKUP($N342,'ARM Mortgage Amort. Schedule'!$B$10:$I$371, 7, FALSE),"0.00")</f>
        <v>0.00</v>
      </c>
      <c r="P342" s="43">
        <v>327</v>
      </c>
      <c r="Q342" s="65" t="str">
        <f>IFERROR(VLOOKUP($P342,'Refinance Fixed Amort. Schedule'!$B$11:$I$371, 6, FALSE),"")</f>
        <v/>
      </c>
      <c r="R342" s="67" t="str">
        <f t="shared" si="42"/>
        <v/>
      </c>
      <c r="T342" s="31">
        <f t="shared" si="47"/>
        <v>387</v>
      </c>
      <c r="U342" s="65" t="str">
        <f>IFERROR(VLOOKUP($T342,'ARM Mortgage Amort. Schedule'!$B$10:$I$371, 7, FALSE),"0.00")</f>
        <v>0.00</v>
      </c>
      <c r="V342" s="77">
        <v>327</v>
      </c>
      <c r="W342" s="65">
        <f>IFERROR(VLOOKUP($V342,'ARM Refinance Amort.'!$B$11:$I$371, 7, FALSE),"")</f>
        <v>0</v>
      </c>
      <c r="X342" s="67">
        <f t="shared" si="43"/>
        <v>0</v>
      </c>
    </row>
    <row r="343" spans="2:24" x14ac:dyDescent="0.25">
      <c r="B343" s="31">
        <f t="shared" si="44"/>
        <v>388</v>
      </c>
      <c r="C343" s="65" t="str">
        <f>IFERROR(VLOOKUP($B343,'Fixed Mortgage Amort. Schedule'!$B$11:$I$371, 6, FALSE), "0.00")</f>
        <v>0.00</v>
      </c>
      <c r="D343" s="43">
        <v>328</v>
      </c>
      <c r="E343" s="65" t="str">
        <f>IFERROR(VLOOKUP($D343,'Refinance Fixed Amort. Schedule'!$B$11:$I$371, 6, FALSE),"0.00")</f>
        <v>0.00</v>
      </c>
      <c r="F343" s="59">
        <f t="shared" si="40"/>
        <v>0</v>
      </c>
      <c r="H343" s="31">
        <f t="shared" si="45"/>
        <v>388</v>
      </c>
      <c r="I343" s="65" t="str">
        <f>IFERROR(VLOOKUP($H343,'Fixed Mortgage Amort. Schedule'!$B$11:$I$371, 6, FALSE),"0.00")</f>
        <v>0.00</v>
      </c>
      <c r="J343" s="43">
        <v>328</v>
      </c>
      <c r="K343" s="65">
        <f>IFERROR(VLOOKUP($J343,'ARM Refinance Amort.'!$B$11:$I$371, 7, FALSE),"")</f>
        <v>0</v>
      </c>
      <c r="L343" s="59">
        <f t="shared" si="41"/>
        <v>0</v>
      </c>
      <c r="N343" s="31">
        <f t="shared" si="46"/>
        <v>388</v>
      </c>
      <c r="O343" s="65" t="str">
        <f>IFERROR(VLOOKUP($N343,'ARM Mortgage Amort. Schedule'!$B$10:$I$371, 7, FALSE),"0.00")</f>
        <v>0.00</v>
      </c>
      <c r="P343" s="43">
        <v>328</v>
      </c>
      <c r="Q343" s="65" t="str">
        <f>IFERROR(VLOOKUP($P343,'Refinance Fixed Amort. Schedule'!$B$11:$I$371, 6, FALSE),"")</f>
        <v/>
      </c>
      <c r="R343" s="67" t="str">
        <f t="shared" si="42"/>
        <v/>
      </c>
      <c r="T343" s="31">
        <f t="shared" si="47"/>
        <v>388</v>
      </c>
      <c r="U343" s="65" t="str">
        <f>IFERROR(VLOOKUP($T343,'ARM Mortgage Amort. Schedule'!$B$10:$I$371, 7, FALSE),"0.00")</f>
        <v>0.00</v>
      </c>
      <c r="V343" s="77">
        <v>328</v>
      </c>
      <c r="W343" s="65">
        <f>IFERROR(VLOOKUP($V343,'ARM Refinance Amort.'!$B$11:$I$371, 7, FALSE),"")</f>
        <v>0</v>
      </c>
      <c r="X343" s="67">
        <f t="shared" si="43"/>
        <v>0</v>
      </c>
    </row>
    <row r="344" spans="2:24" x14ac:dyDescent="0.25">
      <c r="B344" s="31">
        <f t="shared" si="44"/>
        <v>389</v>
      </c>
      <c r="C344" s="65" t="str">
        <f>IFERROR(VLOOKUP($B344,'Fixed Mortgage Amort. Schedule'!$B$11:$I$371, 6, FALSE), "0.00")</f>
        <v>0.00</v>
      </c>
      <c r="D344" s="43">
        <v>329</v>
      </c>
      <c r="E344" s="65" t="str">
        <f>IFERROR(VLOOKUP($D344,'Refinance Fixed Amort. Schedule'!$B$11:$I$371, 6, FALSE),"0.00")</f>
        <v>0.00</v>
      </c>
      <c r="F344" s="59">
        <f t="shared" si="40"/>
        <v>0</v>
      </c>
      <c r="H344" s="31">
        <f t="shared" si="45"/>
        <v>389</v>
      </c>
      <c r="I344" s="65" t="str">
        <f>IFERROR(VLOOKUP($H344,'Fixed Mortgage Amort. Schedule'!$B$11:$I$371, 6, FALSE),"0.00")</f>
        <v>0.00</v>
      </c>
      <c r="J344" s="43">
        <v>329</v>
      </c>
      <c r="K344" s="65">
        <f>IFERROR(VLOOKUP($J344,'ARM Refinance Amort.'!$B$11:$I$371, 7, FALSE),"")</f>
        <v>0</v>
      </c>
      <c r="L344" s="59">
        <f t="shared" si="41"/>
        <v>0</v>
      </c>
      <c r="N344" s="31">
        <f t="shared" si="46"/>
        <v>389</v>
      </c>
      <c r="O344" s="65" t="str">
        <f>IFERROR(VLOOKUP($N344,'ARM Mortgage Amort. Schedule'!$B$10:$I$371, 7, FALSE),"0.00")</f>
        <v>0.00</v>
      </c>
      <c r="P344" s="43">
        <v>329</v>
      </c>
      <c r="Q344" s="65" t="str">
        <f>IFERROR(VLOOKUP($P344,'Refinance Fixed Amort. Schedule'!$B$11:$I$371, 6, FALSE),"")</f>
        <v/>
      </c>
      <c r="R344" s="67" t="str">
        <f t="shared" si="42"/>
        <v/>
      </c>
      <c r="T344" s="31">
        <f t="shared" si="47"/>
        <v>389</v>
      </c>
      <c r="U344" s="65" t="str">
        <f>IFERROR(VLOOKUP($T344,'ARM Mortgage Amort. Schedule'!$B$10:$I$371, 7, FALSE),"0.00")</f>
        <v>0.00</v>
      </c>
      <c r="V344" s="77">
        <v>329</v>
      </c>
      <c r="W344" s="65">
        <f>IFERROR(VLOOKUP($V344,'ARM Refinance Amort.'!$B$11:$I$371, 7, FALSE),"")</f>
        <v>0</v>
      </c>
      <c r="X344" s="67">
        <f t="shared" si="43"/>
        <v>0</v>
      </c>
    </row>
    <row r="345" spans="2:24" x14ac:dyDescent="0.25">
      <c r="B345" s="31">
        <f t="shared" si="44"/>
        <v>390</v>
      </c>
      <c r="C345" s="65" t="str">
        <f>IFERROR(VLOOKUP($B345,'Fixed Mortgage Amort. Schedule'!$B$11:$I$371, 6, FALSE), "0.00")</f>
        <v>0.00</v>
      </c>
      <c r="D345" s="43">
        <v>330</v>
      </c>
      <c r="E345" s="65" t="str">
        <f>IFERROR(VLOOKUP($D345,'Refinance Fixed Amort. Schedule'!$B$11:$I$371, 6, FALSE),"0.00")</f>
        <v>0.00</v>
      </c>
      <c r="F345" s="59">
        <f t="shared" si="40"/>
        <v>0</v>
      </c>
      <c r="H345" s="31">
        <f t="shared" si="45"/>
        <v>390</v>
      </c>
      <c r="I345" s="65" t="str">
        <f>IFERROR(VLOOKUP($H345,'Fixed Mortgage Amort. Schedule'!$B$11:$I$371, 6, FALSE),"0.00")</f>
        <v>0.00</v>
      </c>
      <c r="J345" s="43">
        <v>330</v>
      </c>
      <c r="K345" s="65">
        <f>IFERROR(VLOOKUP($J345,'ARM Refinance Amort.'!$B$11:$I$371, 7, FALSE),"")</f>
        <v>0</v>
      </c>
      <c r="L345" s="59">
        <f t="shared" si="41"/>
        <v>0</v>
      </c>
      <c r="N345" s="31">
        <f t="shared" si="46"/>
        <v>390</v>
      </c>
      <c r="O345" s="65" t="str">
        <f>IFERROR(VLOOKUP($N345,'ARM Mortgage Amort. Schedule'!$B$10:$I$371, 7, FALSE),"0.00")</f>
        <v>0.00</v>
      </c>
      <c r="P345" s="43">
        <v>330</v>
      </c>
      <c r="Q345" s="65" t="str">
        <f>IFERROR(VLOOKUP($P345,'Refinance Fixed Amort. Schedule'!$B$11:$I$371, 6, FALSE),"")</f>
        <v/>
      </c>
      <c r="R345" s="67" t="str">
        <f t="shared" si="42"/>
        <v/>
      </c>
      <c r="T345" s="31">
        <f t="shared" si="47"/>
        <v>390</v>
      </c>
      <c r="U345" s="65" t="str">
        <f>IFERROR(VLOOKUP($T345,'ARM Mortgage Amort. Schedule'!$B$10:$I$371, 7, FALSE),"0.00")</f>
        <v>0.00</v>
      </c>
      <c r="V345" s="77">
        <v>330</v>
      </c>
      <c r="W345" s="65">
        <f>IFERROR(VLOOKUP($V345,'ARM Refinance Amort.'!$B$11:$I$371, 7, FALSE),"")</f>
        <v>0</v>
      </c>
      <c r="X345" s="67">
        <f t="shared" si="43"/>
        <v>0</v>
      </c>
    </row>
    <row r="346" spans="2:24" x14ac:dyDescent="0.25">
      <c r="B346" s="31">
        <f t="shared" si="44"/>
        <v>391</v>
      </c>
      <c r="C346" s="65" t="str">
        <f>IFERROR(VLOOKUP($B346,'Fixed Mortgage Amort. Schedule'!$B$11:$I$371, 6, FALSE), "0.00")</f>
        <v>0.00</v>
      </c>
      <c r="D346" s="43">
        <v>331</v>
      </c>
      <c r="E346" s="65" t="str">
        <f>IFERROR(VLOOKUP($D346,'Refinance Fixed Amort. Schedule'!$B$11:$I$371, 6, FALSE),"0.00")</f>
        <v>0.00</v>
      </c>
      <c r="F346" s="59">
        <f t="shared" si="40"/>
        <v>0</v>
      </c>
      <c r="H346" s="31">
        <f t="shared" si="45"/>
        <v>391</v>
      </c>
      <c r="I346" s="65" t="str">
        <f>IFERROR(VLOOKUP($H346,'Fixed Mortgage Amort. Schedule'!$B$11:$I$371, 6, FALSE),"0.00")</f>
        <v>0.00</v>
      </c>
      <c r="J346" s="43">
        <v>331</v>
      </c>
      <c r="K346" s="65">
        <f>IFERROR(VLOOKUP($J346,'ARM Refinance Amort.'!$B$11:$I$371, 7, FALSE),"")</f>
        <v>0</v>
      </c>
      <c r="L346" s="59">
        <f t="shared" si="41"/>
        <v>0</v>
      </c>
      <c r="N346" s="31">
        <f t="shared" si="46"/>
        <v>391</v>
      </c>
      <c r="O346" s="65" t="str">
        <f>IFERROR(VLOOKUP($N346,'ARM Mortgage Amort. Schedule'!$B$10:$I$371, 7, FALSE),"0.00")</f>
        <v>0.00</v>
      </c>
      <c r="P346" s="43">
        <v>331</v>
      </c>
      <c r="Q346" s="65" t="str">
        <f>IFERROR(VLOOKUP($P346,'Refinance Fixed Amort. Schedule'!$B$11:$I$371, 6, FALSE),"")</f>
        <v/>
      </c>
      <c r="R346" s="67" t="str">
        <f t="shared" si="42"/>
        <v/>
      </c>
      <c r="T346" s="31">
        <f t="shared" si="47"/>
        <v>391</v>
      </c>
      <c r="U346" s="65" t="str">
        <f>IFERROR(VLOOKUP($T346,'ARM Mortgage Amort. Schedule'!$B$10:$I$371, 7, FALSE),"0.00")</f>
        <v>0.00</v>
      </c>
      <c r="V346" s="77">
        <v>331</v>
      </c>
      <c r="W346" s="65">
        <f>IFERROR(VLOOKUP($V346,'ARM Refinance Amort.'!$B$11:$I$371, 7, FALSE),"")</f>
        <v>0</v>
      </c>
      <c r="X346" s="67">
        <f t="shared" si="43"/>
        <v>0</v>
      </c>
    </row>
    <row r="347" spans="2:24" x14ac:dyDescent="0.25">
      <c r="B347" s="31">
        <f t="shared" si="44"/>
        <v>392</v>
      </c>
      <c r="C347" s="65" t="str">
        <f>IFERROR(VLOOKUP($B347,'Fixed Mortgage Amort. Schedule'!$B$11:$I$371, 6, FALSE), "0.00")</f>
        <v>0.00</v>
      </c>
      <c r="D347" s="43">
        <v>332</v>
      </c>
      <c r="E347" s="65" t="str">
        <f>IFERROR(VLOOKUP($D347,'Refinance Fixed Amort. Schedule'!$B$11:$I$371, 6, FALSE),"0.00")</f>
        <v>0.00</v>
      </c>
      <c r="F347" s="59">
        <f t="shared" si="40"/>
        <v>0</v>
      </c>
      <c r="H347" s="31">
        <f t="shared" si="45"/>
        <v>392</v>
      </c>
      <c r="I347" s="65" t="str">
        <f>IFERROR(VLOOKUP($H347,'Fixed Mortgage Amort. Schedule'!$B$11:$I$371, 6, FALSE),"0.00")</f>
        <v>0.00</v>
      </c>
      <c r="J347" s="43">
        <v>332</v>
      </c>
      <c r="K347" s="65">
        <f>IFERROR(VLOOKUP($J347,'ARM Refinance Amort.'!$B$11:$I$371, 7, FALSE),"")</f>
        <v>0</v>
      </c>
      <c r="L347" s="59">
        <f t="shared" si="41"/>
        <v>0</v>
      </c>
      <c r="N347" s="31">
        <f t="shared" si="46"/>
        <v>392</v>
      </c>
      <c r="O347" s="65" t="str">
        <f>IFERROR(VLOOKUP($N347,'ARM Mortgage Amort. Schedule'!$B$10:$I$371, 7, FALSE),"0.00")</f>
        <v>0.00</v>
      </c>
      <c r="P347" s="43">
        <v>332</v>
      </c>
      <c r="Q347" s="65" t="str">
        <f>IFERROR(VLOOKUP($P347,'Refinance Fixed Amort. Schedule'!$B$11:$I$371, 6, FALSE),"")</f>
        <v/>
      </c>
      <c r="R347" s="67" t="str">
        <f t="shared" si="42"/>
        <v/>
      </c>
      <c r="T347" s="31">
        <f t="shared" si="47"/>
        <v>392</v>
      </c>
      <c r="U347" s="65" t="str">
        <f>IFERROR(VLOOKUP($T347,'ARM Mortgage Amort. Schedule'!$B$10:$I$371, 7, FALSE),"0.00")</f>
        <v>0.00</v>
      </c>
      <c r="V347" s="77">
        <v>332</v>
      </c>
      <c r="W347" s="65">
        <f>IFERROR(VLOOKUP($V347,'ARM Refinance Amort.'!$B$11:$I$371, 7, FALSE),"")</f>
        <v>0</v>
      </c>
      <c r="X347" s="67">
        <f t="shared" si="43"/>
        <v>0</v>
      </c>
    </row>
    <row r="348" spans="2:24" x14ac:dyDescent="0.25">
      <c r="B348" s="31">
        <f t="shared" si="44"/>
        <v>393</v>
      </c>
      <c r="C348" s="65" t="str">
        <f>IFERROR(VLOOKUP($B348,'Fixed Mortgage Amort. Schedule'!$B$11:$I$371, 6, FALSE), "0.00")</f>
        <v>0.00</v>
      </c>
      <c r="D348" s="43">
        <v>333</v>
      </c>
      <c r="E348" s="65" t="str">
        <f>IFERROR(VLOOKUP($D348,'Refinance Fixed Amort. Schedule'!$B$11:$I$371, 6, FALSE),"0.00")</f>
        <v>0.00</v>
      </c>
      <c r="F348" s="59">
        <f t="shared" si="40"/>
        <v>0</v>
      </c>
      <c r="H348" s="31">
        <f t="shared" si="45"/>
        <v>393</v>
      </c>
      <c r="I348" s="65" t="str">
        <f>IFERROR(VLOOKUP($H348,'Fixed Mortgage Amort. Schedule'!$B$11:$I$371, 6, FALSE),"0.00")</f>
        <v>0.00</v>
      </c>
      <c r="J348" s="43">
        <v>333</v>
      </c>
      <c r="K348" s="65">
        <f>IFERROR(VLOOKUP($J348,'ARM Refinance Amort.'!$B$11:$I$371, 7, FALSE),"")</f>
        <v>0</v>
      </c>
      <c r="L348" s="59">
        <f t="shared" si="41"/>
        <v>0</v>
      </c>
      <c r="N348" s="31">
        <f t="shared" si="46"/>
        <v>393</v>
      </c>
      <c r="O348" s="65" t="str">
        <f>IFERROR(VLOOKUP($N348,'ARM Mortgage Amort. Schedule'!$B$10:$I$371, 7, FALSE),"0.00")</f>
        <v>0.00</v>
      </c>
      <c r="P348" s="43">
        <v>333</v>
      </c>
      <c r="Q348" s="65" t="str">
        <f>IFERROR(VLOOKUP($P348,'Refinance Fixed Amort. Schedule'!$B$11:$I$371, 6, FALSE),"")</f>
        <v/>
      </c>
      <c r="R348" s="67" t="str">
        <f t="shared" si="42"/>
        <v/>
      </c>
      <c r="T348" s="31">
        <f t="shared" si="47"/>
        <v>393</v>
      </c>
      <c r="U348" s="65" t="str">
        <f>IFERROR(VLOOKUP($T348,'ARM Mortgage Amort. Schedule'!$B$10:$I$371, 7, FALSE),"0.00")</f>
        <v>0.00</v>
      </c>
      <c r="V348" s="77">
        <v>333</v>
      </c>
      <c r="W348" s="65">
        <f>IFERROR(VLOOKUP($V348,'ARM Refinance Amort.'!$B$11:$I$371, 7, FALSE),"")</f>
        <v>0</v>
      </c>
      <c r="X348" s="67">
        <f t="shared" si="43"/>
        <v>0</v>
      </c>
    </row>
    <row r="349" spans="2:24" x14ac:dyDescent="0.25">
      <c r="B349" s="31">
        <f t="shared" si="44"/>
        <v>394</v>
      </c>
      <c r="C349" s="65" t="str">
        <f>IFERROR(VLOOKUP($B349,'Fixed Mortgage Amort. Schedule'!$B$11:$I$371, 6, FALSE), "0.00")</f>
        <v>0.00</v>
      </c>
      <c r="D349" s="43">
        <v>334</v>
      </c>
      <c r="E349" s="65" t="str">
        <f>IFERROR(VLOOKUP($D349,'Refinance Fixed Amort. Schedule'!$B$11:$I$371, 6, FALSE),"0.00")</f>
        <v>0.00</v>
      </c>
      <c r="F349" s="59">
        <f t="shared" si="40"/>
        <v>0</v>
      </c>
      <c r="H349" s="31">
        <f t="shared" si="45"/>
        <v>394</v>
      </c>
      <c r="I349" s="65" t="str">
        <f>IFERROR(VLOOKUP($H349,'Fixed Mortgage Amort. Schedule'!$B$11:$I$371, 6, FALSE),"0.00")</f>
        <v>0.00</v>
      </c>
      <c r="J349" s="43">
        <v>334</v>
      </c>
      <c r="K349" s="65">
        <f>IFERROR(VLOOKUP($J349,'ARM Refinance Amort.'!$B$11:$I$371, 7, FALSE),"")</f>
        <v>0</v>
      </c>
      <c r="L349" s="59">
        <f t="shared" si="41"/>
        <v>0</v>
      </c>
      <c r="N349" s="31">
        <f t="shared" si="46"/>
        <v>394</v>
      </c>
      <c r="O349" s="65" t="str">
        <f>IFERROR(VLOOKUP($N349,'ARM Mortgage Amort. Schedule'!$B$10:$I$371, 7, FALSE),"0.00")</f>
        <v>0.00</v>
      </c>
      <c r="P349" s="43">
        <v>334</v>
      </c>
      <c r="Q349" s="65" t="str">
        <f>IFERROR(VLOOKUP($P349,'Refinance Fixed Amort. Schedule'!$B$11:$I$371, 6, FALSE),"")</f>
        <v/>
      </c>
      <c r="R349" s="67" t="str">
        <f t="shared" si="42"/>
        <v/>
      </c>
      <c r="T349" s="31">
        <f t="shared" si="47"/>
        <v>394</v>
      </c>
      <c r="U349" s="65" t="str">
        <f>IFERROR(VLOOKUP($T349,'ARM Mortgage Amort. Schedule'!$B$10:$I$371, 7, FALSE),"0.00")</f>
        <v>0.00</v>
      </c>
      <c r="V349" s="77">
        <v>334</v>
      </c>
      <c r="W349" s="65">
        <f>IFERROR(VLOOKUP($V349,'ARM Refinance Amort.'!$B$11:$I$371, 7, FALSE),"")</f>
        <v>0</v>
      </c>
      <c r="X349" s="67">
        <f t="shared" si="43"/>
        <v>0</v>
      </c>
    </row>
    <row r="350" spans="2:24" x14ac:dyDescent="0.25">
      <c r="B350" s="31">
        <f t="shared" si="44"/>
        <v>395</v>
      </c>
      <c r="C350" s="65" t="str">
        <f>IFERROR(VLOOKUP($B350,'Fixed Mortgage Amort. Schedule'!$B$11:$I$371, 6, FALSE), "0.00")</f>
        <v>0.00</v>
      </c>
      <c r="D350" s="43">
        <v>335</v>
      </c>
      <c r="E350" s="65" t="str">
        <f>IFERROR(VLOOKUP($D350,'Refinance Fixed Amort. Schedule'!$B$11:$I$371, 6, FALSE),"0.00")</f>
        <v>0.00</v>
      </c>
      <c r="F350" s="59">
        <f t="shared" si="40"/>
        <v>0</v>
      </c>
      <c r="H350" s="31">
        <f t="shared" si="45"/>
        <v>395</v>
      </c>
      <c r="I350" s="65" t="str">
        <f>IFERROR(VLOOKUP($H350,'Fixed Mortgage Amort. Schedule'!$B$11:$I$371, 6, FALSE),"0.00")</f>
        <v>0.00</v>
      </c>
      <c r="J350" s="43">
        <v>335</v>
      </c>
      <c r="K350" s="65">
        <f>IFERROR(VLOOKUP($J350,'ARM Refinance Amort.'!$B$11:$I$371, 7, FALSE),"")</f>
        <v>0</v>
      </c>
      <c r="L350" s="59">
        <f t="shared" si="41"/>
        <v>0</v>
      </c>
      <c r="N350" s="31">
        <f t="shared" si="46"/>
        <v>395</v>
      </c>
      <c r="O350" s="65" t="str">
        <f>IFERROR(VLOOKUP($N350,'ARM Mortgage Amort. Schedule'!$B$10:$I$371, 7, FALSE),"0.00")</f>
        <v>0.00</v>
      </c>
      <c r="P350" s="43">
        <v>335</v>
      </c>
      <c r="Q350" s="65" t="str">
        <f>IFERROR(VLOOKUP($P350,'Refinance Fixed Amort. Schedule'!$B$11:$I$371, 6, FALSE),"")</f>
        <v/>
      </c>
      <c r="R350" s="67" t="str">
        <f t="shared" si="42"/>
        <v/>
      </c>
      <c r="T350" s="31">
        <f t="shared" si="47"/>
        <v>395</v>
      </c>
      <c r="U350" s="65" t="str">
        <f>IFERROR(VLOOKUP($T350,'ARM Mortgage Amort. Schedule'!$B$10:$I$371, 7, FALSE),"0.00")</f>
        <v>0.00</v>
      </c>
      <c r="V350" s="77">
        <v>335</v>
      </c>
      <c r="W350" s="65">
        <f>IFERROR(VLOOKUP($V350,'ARM Refinance Amort.'!$B$11:$I$371, 7, FALSE),"")</f>
        <v>0</v>
      </c>
      <c r="X350" s="67">
        <f t="shared" si="43"/>
        <v>0</v>
      </c>
    </row>
    <row r="351" spans="2:24" x14ac:dyDescent="0.25">
      <c r="B351" s="31">
        <f t="shared" si="44"/>
        <v>396</v>
      </c>
      <c r="C351" s="65" t="str">
        <f>IFERROR(VLOOKUP($B351,'Fixed Mortgage Amort. Schedule'!$B$11:$I$371, 6, FALSE), "0.00")</f>
        <v>0.00</v>
      </c>
      <c r="D351" s="43">
        <v>336</v>
      </c>
      <c r="E351" s="65" t="str">
        <f>IFERROR(VLOOKUP($D351,'Refinance Fixed Amort. Schedule'!$B$11:$I$371, 6, FALSE),"0.00")</f>
        <v>0.00</v>
      </c>
      <c r="F351" s="59">
        <f t="shared" si="40"/>
        <v>0</v>
      </c>
      <c r="H351" s="31">
        <f t="shared" si="45"/>
        <v>396</v>
      </c>
      <c r="I351" s="65" t="str">
        <f>IFERROR(VLOOKUP($H351,'Fixed Mortgage Amort. Schedule'!$B$11:$I$371, 6, FALSE),"0.00")</f>
        <v>0.00</v>
      </c>
      <c r="J351" s="43">
        <v>336</v>
      </c>
      <c r="K351" s="65">
        <f>IFERROR(VLOOKUP($J351,'ARM Refinance Amort.'!$B$11:$I$371, 7, FALSE),"")</f>
        <v>0</v>
      </c>
      <c r="L351" s="59">
        <f t="shared" si="41"/>
        <v>0</v>
      </c>
      <c r="N351" s="31">
        <f t="shared" si="46"/>
        <v>396</v>
      </c>
      <c r="O351" s="65" t="str">
        <f>IFERROR(VLOOKUP($N351,'ARM Mortgage Amort. Schedule'!$B$10:$I$371, 7, FALSE),"0.00")</f>
        <v>0.00</v>
      </c>
      <c r="P351" s="43">
        <v>336</v>
      </c>
      <c r="Q351" s="65" t="str">
        <f>IFERROR(VLOOKUP($P351,'Refinance Fixed Amort. Schedule'!$B$11:$I$371, 6, FALSE),"")</f>
        <v/>
      </c>
      <c r="R351" s="67" t="str">
        <f t="shared" si="42"/>
        <v/>
      </c>
      <c r="T351" s="31">
        <f t="shared" si="47"/>
        <v>396</v>
      </c>
      <c r="U351" s="65" t="str">
        <f>IFERROR(VLOOKUP($T351,'ARM Mortgage Amort. Schedule'!$B$10:$I$371, 7, FALSE),"0.00")</f>
        <v>0.00</v>
      </c>
      <c r="V351" s="77">
        <v>336</v>
      </c>
      <c r="W351" s="65">
        <f>IFERROR(VLOOKUP($V351,'ARM Refinance Amort.'!$B$11:$I$371, 7, FALSE),"")</f>
        <v>0</v>
      </c>
      <c r="X351" s="67">
        <f t="shared" si="43"/>
        <v>0</v>
      </c>
    </row>
    <row r="352" spans="2:24" x14ac:dyDescent="0.25">
      <c r="B352" s="31">
        <f t="shared" si="44"/>
        <v>397</v>
      </c>
      <c r="C352" s="65" t="str">
        <f>IFERROR(VLOOKUP($B352,'Fixed Mortgage Amort. Schedule'!$B$11:$I$371, 6, FALSE), "0.00")</f>
        <v>0.00</v>
      </c>
      <c r="D352" s="43">
        <v>337</v>
      </c>
      <c r="E352" s="65" t="str">
        <f>IFERROR(VLOOKUP($D352,'Refinance Fixed Amort. Schedule'!$B$11:$I$371, 6, FALSE),"0.00")</f>
        <v>0.00</v>
      </c>
      <c r="F352" s="59">
        <f t="shared" si="40"/>
        <v>0</v>
      </c>
      <c r="H352" s="31">
        <f t="shared" si="45"/>
        <v>397</v>
      </c>
      <c r="I352" s="65" t="str">
        <f>IFERROR(VLOOKUP($H352,'Fixed Mortgage Amort. Schedule'!$B$11:$I$371, 6, FALSE),"0.00")</f>
        <v>0.00</v>
      </c>
      <c r="J352" s="43">
        <v>337</v>
      </c>
      <c r="K352" s="65">
        <f>IFERROR(VLOOKUP($J352,'ARM Refinance Amort.'!$B$11:$I$371, 7, FALSE),"")</f>
        <v>0</v>
      </c>
      <c r="L352" s="59">
        <f t="shared" si="41"/>
        <v>0</v>
      </c>
      <c r="N352" s="31">
        <f t="shared" si="46"/>
        <v>397</v>
      </c>
      <c r="O352" s="65" t="str">
        <f>IFERROR(VLOOKUP($N352,'ARM Mortgage Amort. Schedule'!$B$10:$I$371, 7, FALSE),"0.00")</f>
        <v>0.00</v>
      </c>
      <c r="P352" s="43">
        <v>337</v>
      </c>
      <c r="Q352" s="65" t="str">
        <f>IFERROR(VLOOKUP($P352,'Refinance Fixed Amort. Schedule'!$B$11:$I$371, 6, FALSE),"")</f>
        <v/>
      </c>
      <c r="R352" s="67" t="str">
        <f t="shared" si="42"/>
        <v/>
      </c>
      <c r="T352" s="31">
        <f t="shared" si="47"/>
        <v>397</v>
      </c>
      <c r="U352" s="65" t="str">
        <f>IFERROR(VLOOKUP($T352,'ARM Mortgage Amort. Schedule'!$B$10:$I$371, 7, FALSE),"0.00")</f>
        <v>0.00</v>
      </c>
      <c r="V352" s="77">
        <v>337</v>
      </c>
      <c r="W352" s="65">
        <f>IFERROR(VLOOKUP($V352,'ARM Refinance Amort.'!$B$11:$I$371, 7, FALSE),"")</f>
        <v>0</v>
      </c>
      <c r="X352" s="67">
        <f t="shared" si="43"/>
        <v>0</v>
      </c>
    </row>
    <row r="353" spans="2:24" x14ac:dyDescent="0.25">
      <c r="B353" s="31">
        <f t="shared" si="44"/>
        <v>398</v>
      </c>
      <c r="C353" s="65" t="str">
        <f>IFERROR(VLOOKUP($B353,'Fixed Mortgage Amort. Schedule'!$B$11:$I$371, 6, FALSE), "0.00")</f>
        <v>0.00</v>
      </c>
      <c r="D353" s="43">
        <v>338</v>
      </c>
      <c r="E353" s="65" t="str">
        <f>IFERROR(VLOOKUP($D353,'Refinance Fixed Amort. Schedule'!$B$11:$I$371, 6, FALSE),"0.00")</f>
        <v>0.00</v>
      </c>
      <c r="F353" s="59">
        <f t="shared" si="40"/>
        <v>0</v>
      </c>
      <c r="H353" s="31">
        <f t="shared" si="45"/>
        <v>398</v>
      </c>
      <c r="I353" s="65" t="str">
        <f>IFERROR(VLOOKUP($H353,'Fixed Mortgage Amort. Schedule'!$B$11:$I$371, 6, FALSE),"0.00")</f>
        <v>0.00</v>
      </c>
      <c r="J353" s="43">
        <v>338</v>
      </c>
      <c r="K353" s="65">
        <f>IFERROR(VLOOKUP($J353,'ARM Refinance Amort.'!$B$11:$I$371, 7, FALSE),"")</f>
        <v>0</v>
      </c>
      <c r="L353" s="59">
        <f t="shared" si="41"/>
        <v>0</v>
      </c>
      <c r="N353" s="31">
        <f t="shared" si="46"/>
        <v>398</v>
      </c>
      <c r="O353" s="65" t="str">
        <f>IFERROR(VLOOKUP($N353,'ARM Mortgage Amort. Schedule'!$B$10:$I$371, 7, FALSE),"0.00")</f>
        <v>0.00</v>
      </c>
      <c r="P353" s="43">
        <v>338</v>
      </c>
      <c r="Q353" s="65" t="str">
        <f>IFERROR(VLOOKUP($P353,'Refinance Fixed Amort. Schedule'!$B$11:$I$371, 6, FALSE),"")</f>
        <v/>
      </c>
      <c r="R353" s="67" t="str">
        <f t="shared" si="42"/>
        <v/>
      </c>
      <c r="T353" s="31">
        <f t="shared" si="47"/>
        <v>398</v>
      </c>
      <c r="U353" s="65" t="str">
        <f>IFERROR(VLOOKUP($T353,'ARM Mortgage Amort. Schedule'!$B$10:$I$371, 7, FALSE),"0.00")</f>
        <v>0.00</v>
      </c>
      <c r="V353" s="77">
        <v>338</v>
      </c>
      <c r="W353" s="65">
        <f>IFERROR(VLOOKUP($V353,'ARM Refinance Amort.'!$B$11:$I$371, 7, FALSE),"")</f>
        <v>0</v>
      </c>
      <c r="X353" s="67">
        <f t="shared" si="43"/>
        <v>0</v>
      </c>
    </row>
    <row r="354" spans="2:24" x14ac:dyDescent="0.25">
      <c r="B354" s="31">
        <f t="shared" si="44"/>
        <v>399</v>
      </c>
      <c r="C354" s="65" t="str">
        <f>IFERROR(VLOOKUP($B354,'Fixed Mortgage Amort. Schedule'!$B$11:$I$371, 6, FALSE), "0.00")</f>
        <v>0.00</v>
      </c>
      <c r="D354" s="43">
        <v>339</v>
      </c>
      <c r="E354" s="65" t="str">
        <f>IFERROR(VLOOKUP($D354,'Refinance Fixed Amort. Schedule'!$B$11:$I$371, 6, FALSE),"0.00")</f>
        <v>0.00</v>
      </c>
      <c r="F354" s="59">
        <f t="shared" si="40"/>
        <v>0</v>
      </c>
      <c r="H354" s="31">
        <f t="shared" si="45"/>
        <v>399</v>
      </c>
      <c r="I354" s="65" t="str">
        <f>IFERROR(VLOOKUP($H354,'Fixed Mortgage Amort. Schedule'!$B$11:$I$371, 6, FALSE),"0.00")</f>
        <v>0.00</v>
      </c>
      <c r="J354" s="43">
        <v>339</v>
      </c>
      <c r="K354" s="65">
        <f>IFERROR(VLOOKUP($J354,'ARM Refinance Amort.'!$B$11:$I$371, 7, FALSE),"")</f>
        <v>0</v>
      </c>
      <c r="L354" s="59">
        <f t="shared" si="41"/>
        <v>0</v>
      </c>
      <c r="N354" s="31">
        <f t="shared" si="46"/>
        <v>399</v>
      </c>
      <c r="O354" s="65" t="str">
        <f>IFERROR(VLOOKUP($N354,'ARM Mortgage Amort. Schedule'!$B$10:$I$371, 7, FALSE),"0.00")</f>
        <v>0.00</v>
      </c>
      <c r="P354" s="43">
        <v>339</v>
      </c>
      <c r="Q354" s="65" t="str">
        <f>IFERROR(VLOOKUP($P354,'Refinance Fixed Amort. Schedule'!$B$11:$I$371, 6, FALSE),"")</f>
        <v/>
      </c>
      <c r="R354" s="67" t="str">
        <f t="shared" si="42"/>
        <v/>
      </c>
      <c r="T354" s="31">
        <f t="shared" si="47"/>
        <v>399</v>
      </c>
      <c r="U354" s="65" t="str">
        <f>IFERROR(VLOOKUP($T354,'ARM Mortgage Amort. Schedule'!$B$10:$I$371, 7, FALSE),"0.00")</f>
        <v>0.00</v>
      </c>
      <c r="V354" s="77">
        <v>339</v>
      </c>
      <c r="W354" s="65">
        <f>IFERROR(VLOOKUP($V354,'ARM Refinance Amort.'!$B$11:$I$371, 7, FALSE),"")</f>
        <v>0</v>
      </c>
      <c r="X354" s="67">
        <f t="shared" si="43"/>
        <v>0</v>
      </c>
    </row>
    <row r="355" spans="2:24" x14ac:dyDescent="0.25">
      <c r="B355" s="31">
        <f t="shared" si="44"/>
        <v>400</v>
      </c>
      <c r="C355" s="65" t="str">
        <f>IFERROR(VLOOKUP($B355,'Fixed Mortgage Amort. Schedule'!$B$11:$I$371, 6, FALSE), "0.00")</f>
        <v>0.00</v>
      </c>
      <c r="D355" s="43">
        <v>340</v>
      </c>
      <c r="E355" s="65" t="str">
        <f>IFERROR(VLOOKUP($D355,'Refinance Fixed Amort. Schedule'!$B$11:$I$371, 6, FALSE),"0.00")</f>
        <v>0.00</v>
      </c>
      <c r="F355" s="59">
        <f t="shared" si="40"/>
        <v>0</v>
      </c>
      <c r="H355" s="31">
        <f t="shared" si="45"/>
        <v>400</v>
      </c>
      <c r="I355" s="65" t="str">
        <f>IFERROR(VLOOKUP($H355,'Fixed Mortgage Amort. Schedule'!$B$11:$I$371, 6, FALSE),"0.00")</f>
        <v>0.00</v>
      </c>
      <c r="J355" s="43">
        <v>340</v>
      </c>
      <c r="K355" s="65">
        <f>IFERROR(VLOOKUP($J355,'ARM Refinance Amort.'!$B$11:$I$371, 7, FALSE),"")</f>
        <v>0</v>
      </c>
      <c r="L355" s="59">
        <f t="shared" si="41"/>
        <v>0</v>
      </c>
      <c r="N355" s="31">
        <f t="shared" si="46"/>
        <v>400</v>
      </c>
      <c r="O355" s="65" t="str">
        <f>IFERROR(VLOOKUP($N355,'ARM Mortgage Amort. Schedule'!$B$10:$I$371, 7, FALSE),"0.00")</f>
        <v>0.00</v>
      </c>
      <c r="P355" s="43">
        <v>340</v>
      </c>
      <c r="Q355" s="65" t="str">
        <f>IFERROR(VLOOKUP($P355,'Refinance Fixed Amort. Schedule'!$B$11:$I$371, 6, FALSE),"")</f>
        <v/>
      </c>
      <c r="R355" s="67" t="str">
        <f t="shared" si="42"/>
        <v/>
      </c>
      <c r="T355" s="31">
        <f t="shared" si="47"/>
        <v>400</v>
      </c>
      <c r="U355" s="65" t="str">
        <f>IFERROR(VLOOKUP($T355,'ARM Mortgage Amort. Schedule'!$B$10:$I$371, 7, FALSE),"0.00")</f>
        <v>0.00</v>
      </c>
      <c r="V355" s="77">
        <v>340</v>
      </c>
      <c r="W355" s="65">
        <f>IFERROR(VLOOKUP($V355,'ARM Refinance Amort.'!$B$11:$I$371, 7, FALSE),"")</f>
        <v>0</v>
      </c>
      <c r="X355" s="67">
        <f t="shared" si="43"/>
        <v>0</v>
      </c>
    </row>
    <row r="356" spans="2:24" x14ac:dyDescent="0.25">
      <c r="B356" s="31">
        <f t="shared" si="44"/>
        <v>401</v>
      </c>
      <c r="C356" s="65" t="str">
        <f>IFERROR(VLOOKUP($B356,'Fixed Mortgage Amort. Schedule'!$B$11:$I$371, 6, FALSE), "0.00")</f>
        <v>0.00</v>
      </c>
      <c r="D356" s="43">
        <v>341</v>
      </c>
      <c r="E356" s="65" t="str">
        <f>IFERROR(VLOOKUP($D356,'Refinance Fixed Amort. Schedule'!$B$11:$I$371, 6, FALSE),"0.00")</f>
        <v>0.00</v>
      </c>
      <c r="F356" s="59">
        <f t="shared" si="40"/>
        <v>0</v>
      </c>
      <c r="H356" s="31">
        <f t="shared" si="45"/>
        <v>401</v>
      </c>
      <c r="I356" s="65" t="str">
        <f>IFERROR(VLOOKUP($H356,'Fixed Mortgage Amort. Schedule'!$B$11:$I$371, 6, FALSE),"0.00")</f>
        <v>0.00</v>
      </c>
      <c r="J356" s="43">
        <v>341</v>
      </c>
      <c r="K356" s="65">
        <f>IFERROR(VLOOKUP($J356,'ARM Refinance Amort.'!$B$11:$I$371, 7, FALSE),"")</f>
        <v>0</v>
      </c>
      <c r="L356" s="59">
        <f t="shared" si="41"/>
        <v>0</v>
      </c>
      <c r="N356" s="31">
        <f t="shared" si="46"/>
        <v>401</v>
      </c>
      <c r="O356" s="65" t="str">
        <f>IFERROR(VLOOKUP($N356,'ARM Mortgage Amort. Schedule'!$B$10:$I$371, 7, FALSE),"0.00")</f>
        <v>0.00</v>
      </c>
      <c r="P356" s="43">
        <v>341</v>
      </c>
      <c r="Q356" s="65" t="str">
        <f>IFERROR(VLOOKUP($P356,'Refinance Fixed Amort. Schedule'!$B$11:$I$371, 6, FALSE),"")</f>
        <v/>
      </c>
      <c r="R356" s="67" t="str">
        <f t="shared" si="42"/>
        <v/>
      </c>
      <c r="T356" s="31">
        <f t="shared" si="47"/>
        <v>401</v>
      </c>
      <c r="U356" s="65" t="str">
        <f>IFERROR(VLOOKUP($T356,'ARM Mortgage Amort. Schedule'!$B$10:$I$371, 7, FALSE),"0.00")</f>
        <v>0.00</v>
      </c>
      <c r="V356" s="77">
        <v>341</v>
      </c>
      <c r="W356" s="65">
        <f>IFERROR(VLOOKUP($V356,'ARM Refinance Amort.'!$B$11:$I$371, 7, FALSE),"")</f>
        <v>0</v>
      </c>
      <c r="X356" s="67">
        <f t="shared" si="43"/>
        <v>0</v>
      </c>
    </row>
    <row r="357" spans="2:24" x14ac:dyDescent="0.25">
      <c r="B357" s="31">
        <f t="shared" si="44"/>
        <v>402</v>
      </c>
      <c r="C357" s="65" t="str">
        <f>IFERROR(VLOOKUP($B357,'Fixed Mortgage Amort. Schedule'!$B$11:$I$371, 6, FALSE), "0.00")</f>
        <v>0.00</v>
      </c>
      <c r="D357" s="43">
        <v>342</v>
      </c>
      <c r="E357" s="65" t="str">
        <f>IFERROR(VLOOKUP($D357,'Refinance Fixed Amort. Schedule'!$B$11:$I$371, 6, FALSE),"0.00")</f>
        <v>0.00</v>
      </c>
      <c r="F357" s="59">
        <f t="shared" si="40"/>
        <v>0</v>
      </c>
      <c r="H357" s="31">
        <f t="shared" si="45"/>
        <v>402</v>
      </c>
      <c r="I357" s="65" t="str">
        <f>IFERROR(VLOOKUP($H357,'Fixed Mortgage Amort. Schedule'!$B$11:$I$371, 6, FALSE),"0.00")</f>
        <v>0.00</v>
      </c>
      <c r="J357" s="43">
        <v>342</v>
      </c>
      <c r="K357" s="65">
        <f>IFERROR(VLOOKUP($J357,'ARM Refinance Amort.'!$B$11:$I$371, 7, FALSE),"")</f>
        <v>0</v>
      </c>
      <c r="L357" s="59">
        <f t="shared" si="41"/>
        <v>0</v>
      </c>
      <c r="N357" s="31">
        <f>(N356+1)</f>
        <v>402</v>
      </c>
      <c r="O357" s="65" t="str">
        <f>IFERROR(VLOOKUP($N357,'ARM Mortgage Amort. Schedule'!$B$10:$I$371, 7, FALSE),"0.00")</f>
        <v>0.00</v>
      </c>
      <c r="P357" s="43">
        <v>342</v>
      </c>
      <c r="Q357" s="65" t="str">
        <f>IFERROR(VLOOKUP($P357,'Refinance Fixed Amort. Schedule'!$B$11:$I$371, 6, FALSE),"")</f>
        <v/>
      </c>
      <c r="R357" s="67" t="str">
        <f t="shared" si="42"/>
        <v/>
      </c>
      <c r="T357" s="31">
        <f t="shared" si="47"/>
        <v>402</v>
      </c>
      <c r="U357" s="65" t="str">
        <f>IFERROR(VLOOKUP($T357,'ARM Mortgage Amort. Schedule'!$B$10:$I$371, 7, FALSE),"0.00")</f>
        <v>0.00</v>
      </c>
      <c r="V357" s="77">
        <v>342</v>
      </c>
      <c r="W357" s="65">
        <f>IFERROR(VLOOKUP($V357,'ARM Refinance Amort.'!$B$11:$I$371, 7, FALSE),"")</f>
        <v>0</v>
      </c>
      <c r="X357" s="67">
        <f t="shared" si="43"/>
        <v>0</v>
      </c>
    </row>
    <row r="358" spans="2:24" x14ac:dyDescent="0.25">
      <c r="B358" s="31">
        <f t="shared" si="44"/>
        <v>403</v>
      </c>
      <c r="C358" s="65" t="str">
        <f>IFERROR(VLOOKUP($B358,'Fixed Mortgage Amort. Schedule'!$B$11:$I$371, 6, FALSE), "0.00")</f>
        <v>0.00</v>
      </c>
      <c r="D358" s="43">
        <v>343</v>
      </c>
      <c r="E358" s="65" t="str">
        <f>IFERROR(VLOOKUP($D358,'Refinance Fixed Amort. Schedule'!$B$11:$I$371, 6, FALSE),"0.00")</f>
        <v>0.00</v>
      </c>
      <c r="F358" s="59">
        <f t="shared" si="40"/>
        <v>0</v>
      </c>
      <c r="H358" s="31">
        <f t="shared" si="45"/>
        <v>403</v>
      </c>
      <c r="I358" s="65" t="str">
        <f>IFERROR(VLOOKUP($H358,'Fixed Mortgage Amort. Schedule'!$B$11:$I$371, 6, FALSE),"0.00")</f>
        <v>0.00</v>
      </c>
      <c r="J358" s="43">
        <v>343</v>
      </c>
      <c r="K358" s="65">
        <f>IFERROR(VLOOKUP($J358,'ARM Refinance Amort.'!$B$11:$I$371, 7, FALSE),"")</f>
        <v>0</v>
      </c>
      <c r="L358" s="59">
        <f t="shared" si="41"/>
        <v>0</v>
      </c>
      <c r="N358" s="31">
        <f t="shared" si="46"/>
        <v>403</v>
      </c>
      <c r="O358" s="65" t="str">
        <f>IFERROR(VLOOKUP($N358,'ARM Mortgage Amort. Schedule'!$B$10:$I$371, 7, FALSE),"0.00")</f>
        <v>0.00</v>
      </c>
      <c r="P358" s="43">
        <v>343</v>
      </c>
      <c r="Q358" s="65" t="str">
        <f>IFERROR(VLOOKUP($P358,'Refinance Fixed Amort. Schedule'!$B$11:$I$371, 6, FALSE),"")</f>
        <v/>
      </c>
      <c r="R358" s="67" t="str">
        <f t="shared" si="42"/>
        <v/>
      </c>
      <c r="T358" s="31">
        <f t="shared" si="47"/>
        <v>403</v>
      </c>
      <c r="U358" s="65" t="str">
        <f>IFERROR(VLOOKUP($T358,'ARM Mortgage Amort. Schedule'!$B$10:$I$371, 7, FALSE),"0.00")</f>
        <v>0.00</v>
      </c>
      <c r="V358" s="77">
        <v>343</v>
      </c>
      <c r="W358" s="65">
        <f>IFERROR(VLOOKUP($V358,'ARM Refinance Amort.'!$B$11:$I$371, 7, FALSE),"")</f>
        <v>0</v>
      </c>
      <c r="X358" s="67">
        <f t="shared" si="43"/>
        <v>0</v>
      </c>
    </row>
    <row r="359" spans="2:24" x14ac:dyDescent="0.25">
      <c r="B359" s="31">
        <f t="shared" si="44"/>
        <v>404</v>
      </c>
      <c r="C359" s="65" t="str">
        <f>IFERROR(VLOOKUP($B359,'Fixed Mortgage Amort. Schedule'!$B$11:$I$371, 6, FALSE), "0.00")</f>
        <v>0.00</v>
      </c>
      <c r="D359" s="43">
        <v>344</v>
      </c>
      <c r="E359" s="65" t="str">
        <f>IFERROR(VLOOKUP($D359,'Refinance Fixed Amort. Schedule'!$B$11:$I$371, 6, FALSE),"0.00")</f>
        <v>0.00</v>
      </c>
      <c r="F359" s="59">
        <f t="shared" si="40"/>
        <v>0</v>
      </c>
      <c r="H359" s="31">
        <f t="shared" si="45"/>
        <v>404</v>
      </c>
      <c r="I359" s="65" t="str">
        <f>IFERROR(VLOOKUP($H359,'Fixed Mortgage Amort. Schedule'!$B$11:$I$371, 6, FALSE),"0.00")</f>
        <v>0.00</v>
      </c>
      <c r="J359" s="43">
        <v>344</v>
      </c>
      <c r="K359" s="65">
        <f>IFERROR(VLOOKUP($J359,'ARM Refinance Amort.'!$B$11:$I$371, 7, FALSE),"")</f>
        <v>0</v>
      </c>
      <c r="L359" s="59">
        <f t="shared" si="41"/>
        <v>0</v>
      </c>
      <c r="N359" s="31">
        <f t="shared" si="46"/>
        <v>404</v>
      </c>
      <c r="O359" s="65" t="str">
        <f>IFERROR(VLOOKUP($N359,'ARM Mortgage Amort. Schedule'!$B$10:$I$371, 7, FALSE),"0.00")</f>
        <v>0.00</v>
      </c>
      <c r="P359" s="43">
        <v>344</v>
      </c>
      <c r="Q359" s="65" t="str">
        <f>IFERROR(VLOOKUP($P359,'Refinance Fixed Amort. Schedule'!$B$11:$I$371, 6, FALSE),"")</f>
        <v/>
      </c>
      <c r="R359" s="67" t="str">
        <f t="shared" si="42"/>
        <v/>
      </c>
      <c r="T359" s="31">
        <f t="shared" si="47"/>
        <v>404</v>
      </c>
      <c r="U359" s="65" t="str">
        <f>IFERROR(VLOOKUP($T359,'ARM Mortgage Amort. Schedule'!$B$10:$I$371, 7, FALSE),"0.00")</f>
        <v>0.00</v>
      </c>
      <c r="V359" s="77">
        <v>344</v>
      </c>
      <c r="W359" s="65">
        <f>IFERROR(VLOOKUP($V359,'ARM Refinance Amort.'!$B$11:$I$371, 7, FALSE),"")</f>
        <v>0</v>
      </c>
      <c r="X359" s="67">
        <f t="shared" si="43"/>
        <v>0</v>
      </c>
    </row>
    <row r="360" spans="2:24" x14ac:dyDescent="0.25">
      <c r="B360" s="31">
        <f t="shared" si="44"/>
        <v>405</v>
      </c>
      <c r="C360" s="65" t="str">
        <f>IFERROR(VLOOKUP($B360,'Fixed Mortgage Amort. Schedule'!$B$11:$I$371, 6, FALSE), "0.00")</f>
        <v>0.00</v>
      </c>
      <c r="D360" s="43">
        <v>345</v>
      </c>
      <c r="E360" s="65" t="str">
        <f>IFERROR(VLOOKUP($D360,'Refinance Fixed Amort. Schedule'!$B$11:$I$371, 6, FALSE),"0.00")</f>
        <v>0.00</v>
      </c>
      <c r="F360" s="59">
        <f t="shared" si="40"/>
        <v>0</v>
      </c>
      <c r="H360" s="31">
        <f t="shared" si="45"/>
        <v>405</v>
      </c>
      <c r="I360" s="65" t="str">
        <f>IFERROR(VLOOKUP($H360,'Fixed Mortgage Amort. Schedule'!$B$11:$I$371, 6, FALSE),"0.00")</f>
        <v>0.00</v>
      </c>
      <c r="J360" s="43">
        <v>345</v>
      </c>
      <c r="K360" s="65">
        <f>IFERROR(VLOOKUP($J360,'ARM Refinance Amort.'!$B$11:$I$371, 7, FALSE),"")</f>
        <v>0</v>
      </c>
      <c r="L360" s="59">
        <f t="shared" si="41"/>
        <v>0</v>
      </c>
      <c r="N360" s="31">
        <f t="shared" si="46"/>
        <v>405</v>
      </c>
      <c r="O360" s="65" t="str">
        <f>IFERROR(VLOOKUP($N360,'ARM Mortgage Amort. Schedule'!$B$10:$I$371, 7, FALSE),"0.00")</f>
        <v>0.00</v>
      </c>
      <c r="P360" s="43">
        <v>345</v>
      </c>
      <c r="Q360" s="65" t="str">
        <f>IFERROR(VLOOKUP($P360,'Refinance Fixed Amort. Schedule'!$B$11:$I$371, 6, FALSE),"")</f>
        <v/>
      </c>
      <c r="R360" s="67" t="str">
        <f t="shared" si="42"/>
        <v/>
      </c>
      <c r="T360" s="31">
        <f t="shared" si="47"/>
        <v>405</v>
      </c>
      <c r="U360" s="65" t="str">
        <f>IFERROR(VLOOKUP($T360,'ARM Mortgage Amort. Schedule'!$B$10:$I$371, 7, FALSE),"0.00")</f>
        <v>0.00</v>
      </c>
      <c r="V360" s="77">
        <v>345</v>
      </c>
      <c r="W360" s="65">
        <f>IFERROR(VLOOKUP($V360,'ARM Refinance Amort.'!$B$11:$I$371, 7, FALSE),"")</f>
        <v>0</v>
      </c>
      <c r="X360" s="67">
        <f t="shared" si="43"/>
        <v>0</v>
      </c>
    </row>
    <row r="361" spans="2:24" x14ac:dyDescent="0.25">
      <c r="B361" s="31">
        <f t="shared" si="44"/>
        <v>406</v>
      </c>
      <c r="C361" s="65" t="str">
        <f>IFERROR(VLOOKUP($B361,'Fixed Mortgage Amort. Schedule'!$B$11:$I$371, 6, FALSE), "0.00")</f>
        <v>0.00</v>
      </c>
      <c r="D361" s="43">
        <v>346</v>
      </c>
      <c r="E361" s="65" t="str">
        <f>IFERROR(VLOOKUP($D361,'Refinance Fixed Amort. Schedule'!$B$11:$I$371, 6, FALSE),"0.00")</f>
        <v>0.00</v>
      </c>
      <c r="F361" s="59">
        <f t="shared" si="40"/>
        <v>0</v>
      </c>
      <c r="H361" s="31">
        <f t="shared" si="45"/>
        <v>406</v>
      </c>
      <c r="I361" s="65" t="str">
        <f>IFERROR(VLOOKUP($H361,'Fixed Mortgage Amort. Schedule'!$B$11:$I$371, 6, FALSE),"0.00")</f>
        <v>0.00</v>
      </c>
      <c r="J361" s="43">
        <v>346</v>
      </c>
      <c r="K361" s="65">
        <f>IFERROR(VLOOKUP($J361,'ARM Refinance Amort.'!$B$11:$I$371, 7, FALSE),"")</f>
        <v>0</v>
      </c>
      <c r="L361" s="59">
        <f t="shared" si="41"/>
        <v>0</v>
      </c>
      <c r="N361" s="31">
        <f t="shared" si="46"/>
        <v>406</v>
      </c>
      <c r="O361" s="65" t="str">
        <f>IFERROR(VLOOKUP($N361,'ARM Mortgage Amort. Schedule'!$B$10:$I$371, 7, FALSE),"0.00")</f>
        <v>0.00</v>
      </c>
      <c r="P361" s="43">
        <v>346</v>
      </c>
      <c r="Q361" s="65" t="str">
        <f>IFERROR(VLOOKUP($P361,'Refinance Fixed Amort. Schedule'!$B$11:$I$371, 6, FALSE),"")</f>
        <v/>
      </c>
      <c r="R361" s="67" t="str">
        <f t="shared" si="42"/>
        <v/>
      </c>
      <c r="T361" s="31">
        <f t="shared" si="47"/>
        <v>406</v>
      </c>
      <c r="U361" s="65" t="str">
        <f>IFERROR(VLOOKUP($T361,'ARM Mortgage Amort. Schedule'!$B$10:$I$371, 7, FALSE),"0.00")</f>
        <v>0.00</v>
      </c>
      <c r="V361" s="77">
        <v>346</v>
      </c>
      <c r="W361" s="65">
        <f>IFERROR(VLOOKUP($V361,'ARM Refinance Amort.'!$B$11:$I$371, 7, FALSE),"")</f>
        <v>0</v>
      </c>
      <c r="X361" s="67">
        <f t="shared" si="43"/>
        <v>0</v>
      </c>
    </row>
    <row r="362" spans="2:24" x14ac:dyDescent="0.25">
      <c r="B362" s="31">
        <f t="shared" si="44"/>
        <v>407</v>
      </c>
      <c r="C362" s="65" t="str">
        <f>IFERROR(VLOOKUP($B362,'Fixed Mortgage Amort. Schedule'!$B$11:$I$371, 6, FALSE), "0.00")</f>
        <v>0.00</v>
      </c>
      <c r="D362" s="43">
        <v>347</v>
      </c>
      <c r="E362" s="65" t="str">
        <f>IFERROR(VLOOKUP($D362,'Refinance Fixed Amort. Schedule'!$B$11:$I$371, 6, FALSE),"0.00")</f>
        <v>0.00</v>
      </c>
      <c r="F362" s="59">
        <f t="shared" si="40"/>
        <v>0</v>
      </c>
      <c r="H362" s="31">
        <f t="shared" si="45"/>
        <v>407</v>
      </c>
      <c r="I362" s="65" t="str">
        <f>IFERROR(VLOOKUP($H362,'Fixed Mortgage Amort. Schedule'!$B$11:$I$371, 6, FALSE),"0.00")</f>
        <v>0.00</v>
      </c>
      <c r="J362" s="43">
        <v>347</v>
      </c>
      <c r="K362" s="65">
        <f>IFERROR(VLOOKUP($J362,'ARM Refinance Amort.'!$B$11:$I$371, 7, FALSE),"")</f>
        <v>0</v>
      </c>
      <c r="L362" s="59">
        <f t="shared" si="41"/>
        <v>0</v>
      </c>
      <c r="N362" s="31">
        <f t="shared" si="46"/>
        <v>407</v>
      </c>
      <c r="O362" s="65" t="str">
        <f>IFERROR(VLOOKUP($N362,'ARM Mortgage Amort. Schedule'!$B$10:$I$371, 7, FALSE),"0.00")</f>
        <v>0.00</v>
      </c>
      <c r="P362" s="43">
        <v>347</v>
      </c>
      <c r="Q362" s="65" t="str">
        <f>IFERROR(VLOOKUP($P362,'Refinance Fixed Amort. Schedule'!$B$11:$I$371, 6, FALSE),"")</f>
        <v/>
      </c>
      <c r="R362" s="67" t="str">
        <f t="shared" si="42"/>
        <v/>
      </c>
      <c r="T362" s="31">
        <f t="shared" si="47"/>
        <v>407</v>
      </c>
      <c r="U362" s="65" t="str">
        <f>IFERROR(VLOOKUP($T362,'ARM Mortgage Amort. Schedule'!$B$10:$I$371, 7, FALSE),"0.00")</f>
        <v>0.00</v>
      </c>
      <c r="V362" s="77">
        <v>347</v>
      </c>
      <c r="W362" s="65">
        <f>IFERROR(VLOOKUP($V362,'ARM Refinance Amort.'!$B$11:$I$371, 7, FALSE),"")</f>
        <v>0</v>
      </c>
      <c r="X362" s="67">
        <f t="shared" si="43"/>
        <v>0</v>
      </c>
    </row>
    <row r="363" spans="2:24" x14ac:dyDescent="0.25">
      <c r="B363" s="31">
        <f t="shared" si="44"/>
        <v>408</v>
      </c>
      <c r="C363" s="65" t="str">
        <f>IFERROR(VLOOKUP($B363,'Fixed Mortgage Amort. Schedule'!$B$11:$I$371, 6, FALSE), "0.00")</f>
        <v>0.00</v>
      </c>
      <c r="D363" s="43">
        <v>348</v>
      </c>
      <c r="E363" s="65" t="str">
        <f>IFERROR(VLOOKUP($D363,'Refinance Fixed Amort. Schedule'!$B$11:$I$371, 6, FALSE),"0.00")</f>
        <v>0.00</v>
      </c>
      <c r="F363" s="59">
        <f t="shared" si="40"/>
        <v>0</v>
      </c>
      <c r="H363" s="31">
        <f t="shared" si="45"/>
        <v>408</v>
      </c>
      <c r="I363" s="65" t="str">
        <f>IFERROR(VLOOKUP($H363,'Fixed Mortgage Amort. Schedule'!$B$11:$I$371, 6, FALSE),"0.00")</f>
        <v>0.00</v>
      </c>
      <c r="J363" s="43">
        <v>348</v>
      </c>
      <c r="K363" s="65">
        <f>IFERROR(VLOOKUP($J363,'ARM Refinance Amort.'!$B$11:$I$371, 7, FALSE),"")</f>
        <v>0</v>
      </c>
      <c r="L363" s="59">
        <f t="shared" si="41"/>
        <v>0</v>
      </c>
      <c r="N363" s="31">
        <f t="shared" si="46"/>
        <v>408</v>
      </c>
      <c r="O363" s="65" t="str">
        <f>IFERROR(VLOOKUP($N363,'ARM Mortgage Amort. Schedule'!$B$10:$I$371, 7, FALSE),"0.00")</f>
        <v>0.00</v>
      </c>
      <c r="P363" s="43">
        <v>348</v>
      </c>
      <c r="Q363" s="65" t="str">
        <f>IFERROR(VLOOKUP($P363,'Refinance Fixed Amort. Schedule'!$B$11:$I$371, 6, FALSE),"")</f>
        <v/>
      </c>
      <c r="R363" s="67" t="str">
        <f t="shared" si="42"/>
        <v/>
      </c>
      <c r="T363" s="31">
        <f t="shared" si="47"/>
        <v>408</v>
      </c>
      <c r="U363" s="65" t="str">
        <f>IFERROR(VLOOKUP($T363,'ARM Mortgage Amort. Schedule'!$B$10:$I$371, 7, FALSE),"0.00")</f>
        <v>0.00</v>
      </c>
      <c r="V363" s="77">
        <v>348</v>
      </c>
      <c r="W363" s="65">
        <f>IFERROR(VLOOKUP($V363,'ARM Refinance Amort.'!$B$11:$I$371, 7, FALSE),"")</f>
        <v>0</v>
      </c>
      <c r="X363" s="67">
        <f t="shared" si="43"/>
        <v>0</v>
      </c>
    </row>
    <row r="364" spans="2:24" x14ac:dyDescent="0.25">
      <c r="B364" s="31">
        <f t="shared" si="44"/>
        <v>409</v>
      </c>
      <c r="C364" s="65" t="str">
        <f>IFERROR(VLOOKUP($B364,'Fixed Mortgage Amort. Schedule'!$B$11:$I$371, 6, FALSE), "0.00")</f>
        <v>0.00</v>
      </c>
      <c r="D364" s="43">
        <v>349</v>
      </c>
      <c r="E364" s="65" t="str">
        <f>IFERROR(VLOOKUP($D364,'Refinance Fixed Amort. Schedule'!$B$11:$I$371, 6, FALSE),"0.00")</f>
        <v>0.00</v>
      </c>
      <c r="F364" s="59">
        <f t="shared" si="40"/>
        <v>0</v>
      </c>
      <c r="H364" s="31">
        <f t="shared" si="45"/>
        <v>409</v>
      </c>
      <c r="I364" s="65" t="str">
        <f>IFERROR(VLOOKUP($H364,'Fixed Mortgage Amort. Schedule'!$B$11:$I$371, 6, FALSE),"0.00")</f>
        <v>0.00</v>
      </c>
      <c r="J364" s="43">
        <v>349</v>
      </c>
      <c r="K364" s="65">
        <f>IFERROR(VLOOKUP($J364,'ARM Refinance Amort.'!$B$11:$I$371, 7, FALSE),"")</f>
        <v>0</v>
      </c>
      <c r="L364" s="59">
        <f t="shared" si="41"/>
        <v>0</v>
      </c>
      <c r="N364" s="31">
        <f t="shared" si="46"/>
        <v>409</v>
      </c>
      <c r="O364" s="65" t="str">
        <f>IFERROR(VLOOKUP($N364,'ARM Mortgage Amort. Schedule'!$B$10:$I$371, 7, FALSE),"0.00")</f>
        <v>0.00</v>
      </c>
      <c r="P364" s="43">
        <v>349</v>
      </c>
      <c r="Q364" s="65" t="str">
        <f>IFERROR(VLOOKUP($P364,'Refinance Fixed Amort. Schedule'!$B$11:$I$371, 6, FALSE),"")</f>
        <v/>
      </c>
      <c r="R364" s="67" t="str">
        <f t="shared" si="42"/>
        <v/>
      </c>
      <c r="T364" s="31">
        <f t="shared" si="47"/>
        <v>409</v>
      </c>
      <c r="U364" s="65" t="str">
        <f>IFERROR(VLOOKUP($T364,'ARM Mortgage Amort. Schedule'!$B$10:$I$371, 7, FALSE),"0.00")</f>
        <v>0.00</v>
      </c>
      <c r="V364" s="77">
        <v>349</v>
      </c>
      <c r="W364" s="65">
        <f>IFERROR(VLOOKUP($V364,'ARM Refinance Amort.'!$B$11:$I$371, 7, FALSE),"")</f>
        <v>0</v>
      </c>
      <c r="X364" s="67">
        <f t="shared" si="43"/>
        <v>0</v>
      </c>
    </row>
    <row r="365" spans="2:24" x14ac:dyDescent="0.25">
      <c r="B365" s="31">
        <f t="shared" si="44"/>
        <v>410</v>
      </c>
      <c r="C365" s="65" t="str">
        <f>IFERROR(VLOOKUP($B365,'Fixed Mortgage Amort. Schedule'!$B$11:$I$371, 6, FALSE), "0.00")</f>
        <v>0.00</v>
      </c>
      <c r="D365" s="43">
        <v>350</v>
      </c>
      <c r="E365" s="65" t="str">
        <f>IFERROR(VLOOKUP($D365,'Refinance Fixed Amort. Schedule'!$B$11:$I$371, 6, FALSE),"0.00")</f>
        <v>0.00</v>
      </c>
      <c r="F365" s="59">
        <f t="shared" si="40"/>
        <v>0</v>
      </c>
      <c r="H365" s="31">
        <f t="shared" si="45"/>
        <v>410</v>
      </c>
      <c r="I365" s="65" t="str">
        <f>IFERROR(VLOOKUP($H365,'Fixed Mortgage Amort. Schedule'!$B$11:$I$371, 6, FALSE),"0.00")</f>
        <v>0.00</v>
      </c>
      <c r="J365" s="43">
        <v>350</v>
      </c>
      <c r="K365" s="65">
        <f>IFERROR(VLOOKUP($J365,'ARM Refinance Amort.'!$B$11:$I$371, 7, FALSE),"")</f>
        <v>0</v>
      </c>
      <c r="L365" s="59">
        <f t="shared" si="41"/>
        <v>0</v>
      </c>
      <c r="N365" s="31">
        <f t="shared" si="46"/>
        <v>410</v>
      </c>
      <c r="O365" s="65" t="str">
        <f>IFERROR(VLOOKUP($N365,'ARM Mortgage Amort. Schedule'!$B$10:$I$371, 7, FALSE),"0.00")</f>
        <v>0.00</v>
      </c>
      <c r="P365" s="43">
        <v>350</v>
      </c>
      <c r="Q365" s="65" t="str">
        <f>IFERROR(VLOOKUP($P365,'Refinance Fixed Amort. Schedule'!$B$11:$I$371, 6, FALSE),"")</f>
        <v/>
      </c>
      <c r="R365" s="67" t="str">
        <f t="shared" si="42"/>
        <v/>
      </c>
      <c r="T365" s="31">
        <f t="shared" si="47"/>
        <v>410</v>
      </c>
      <c r="U365" s="65" t="str">
        <f>IFERROR(VLOOKUP($T365,'ARM Mortgage Amort. Schedule'!$B$10:$I$371, 7, FALSE),"0.00")</f>
        <v>0.00</v>
      </c>
      <c r="V365" s="77">
        <v>350</v>
      </c>
      <c r="W365" s="65">
        <f>IFERROR(VLOOKUP($V365,'ARM Refinance Amort.'!$B$11:$I$371, 7, FALSE),"")</f>
        <v>0</v>
      </c>
      <c r="X365" s="67">
        <f t="shared" si="43"/>
        <v>0</v>
      </c>
    </row>
    <row r="366" spans="2:24" x14ac:dyDescent="0.25">
      <c r="B366" s="31">
        <f t="shared" si="44"/>
        <v>411</v>
      </c>
      <c r="C366" s="65" t="str">
        <f>IFERROR(VLOOKUP($B366,'Fixed Mortgage Amort. Schedule'!$B$11:$I$371, 6, FALSE), "0.00")</f>
        <v>0.00</v>
      </c>
      <c r="D366" s="43">
        <v>351</v>
      </c>
      <c r="E366" s="65" t="str">
        <f>IFERROR(VLOOKUP($D366,'Refinance Fixed Amort. Schedule'!$B$11:$I$371, 6, FALSE),"0.00")</f>
        <v>0.00</v>
      </c>
      <c r="F366" s="59">
        <f t="shared" si="40"/>
        <v>0</v>
      </c>
      <c r="H366" s="31">
        <f t="shared" si="45"/>
        <v>411</v>
      </c>
      <c r="I366" s="65" t="str">
        <f>IFERROR(VLOOKUP($H366,'Fixed Mortgage Amort. Schedule'!$B$11:$I$371, 6, FALSE),"0.00")</f>
        <v>0.00</v>
      </c>
      <c r="J366" s="43">
        <v>351</v>
      </c>
      <c r="K366" s="65">
        <f>IFERROR(VLOOKUP($J366,'ARM Refinance Amort.'!$B$11:$I$371, 7, FALSE),"")</f>
        <v>0</v>
      </c>
      <c r="L366" s="59">
        <f t="shared" si="41"/>
        <v>0</v>
      </c>
      <c r="N366" s="31">
        <f t="shared" si="46"/>
        <v>411</v>
      </c>
      <c r="O366" s="65" t="str">
        <f>IFERROR(VLOOKUP($N366,'ARM Mortgage Amort. Schedule'!$B$10:$I$371, 7, FALSE),"0.00")</f>
        <v>0.00</v>
      </c>
      <c r="P366" s="43">
        <v>351</v>
      </c>
      <c r="Q366" s="65" t="str">
        <f>IFERROR(VLOOKUP($P366,'Refinance Fixed Amort. Schedule'!$B$11:$I$371, 6, FALSE),"")</f>
        <v/>
      </c>
      <c r="R366" s="67" t="str">
        <f t="shared" si="42"/>
        <v/>
      </c>
      <c r="T366" s="31">
        <f t="shared" si="47"/>
        <v>411</v>
      </c>
      <c r="U366" s="65" t="str">
        <f>IFERROR(VLOOKUP($T366,'ARM Mortgage Amort. Schedule'!$B$10:$I$371, 7, FALSE),"0.00")</f>
        <v>0.00</v>
      </c>
      <c r="V366" s="77">
        <v>351</v>
      </c>
      <c r="W366" s="65">
        <f>IFERROR(VLOOKUP($V366,'ARM Refinance Amort.'!$B$11:$I$371, 7, FALSE),"")</f>
        <v>0</v>
      </c>
      <c r="X366" s="67">
        <f t="shared" si="43"/>
        <v>0</v>
      </c>
    </row>
    <row r="367" spans="2:24" x14ac:dyDescent="0.25">
      <c r="B367" s="31">
        <f t="shared" si="44"/>
        <v>412</v>
      </c>
      <c r="C367" s="65" t="str">
        <f>IFERROR(VLOOKUP($B367,'Fixed Mortgage Amort. Schedule'!$B$11:$I$371, 6, FALSE), "0.00")</f>
        <v>0.00</v>
      </c>
      <c r="D367" s="43">
        <v>352</v>
      </c>
      <c r="E367" s="65" t="str">
        <f>IFERROR(VLOOKUP($D367,'Refinance Fixed Amort. Schedule'!$B$11:$I$371, 6, FALSE),"0.00")</f>
        <v>0.00</v>
      </c>
      <c r="F367" s="59">
        <f t="shared" si="40"/>
        <v>0</v>
      </c>
      <c r="H367" s="31">
        <f t="shared" si="45"/>
        <v>412</v>
      </c>
      <c r="I367" s="65" t="str">
        <f>IFERROR(VLOOKUP($H367,'Fixed Mortgage Amort. Schedule'!$B$11:$I$371, 6, FALSE),"0.00")</f>
        <v>0.00</v>
      </c>
      <c r="J367" s="43">
        <v>352</v>
      </c>
      <c r="K367" s="65">
        <f>IFERROR(VLOOKUP($J367,'ARM Refinance Amort.'!$B$11:$I$371, 7, FALSE),"")</f>
        <v>0</v>
      </c>
      <c r="L367" s="59">
        <f t="shared" si="41"/>
        <v>0</v>
      </c>
      <c r="N367" s="31">
        <f t="shared" si="46"/>
        <v>412</v>
      </c>
      <c r="O367" s="65" t="str">
        <f>IFERROR(VLOOKUP($N367,'ARM Mortgage Amort. Schedule'!$B$10:$I$371, 7, FALSE),"0.00")</f>
        <v>0.00</v>
      </c>
      <c r="P367" s="43">
        <v>352</v>
      </c>
      <c r="Q367" s="65" t="str">
        <f>IFERROR(VLOOKUP($P367,'Refinance Fixed Amort. Schedule'!$B$11:$I$371, 6, FALSE),"")</f>
        <v/>
      </c>
      <c r="R367" s="67" t="str">
        <f t="shared" si="42"/>
        <v/>
      </c>
      <c r="T367" s="31">
        <f t="shared" si="47"/>
        <v>412</v>
      </c>
      <c r="U367" s="65" t="str">
        <f>IFERROR(VLOOKUP($T367,'ARM Mortgage Amort. Schedule'!$B$10:$I$371, 7, FALSE),"0.00")</f>
        <v>0.00</v>
      </c>
      <c r="V367" s="77">
        <v>352</v>
      </c>
      <c r="W367" s="65">
        <f>IFERROR(VLOOKUP($V367,'ARM Refinance Amort.'!$B$11:$I$371, 7, FALSE),"")</f>
        <v>0</v>
      </c>
      <c r="X367" s="67">
        <f t="shared" si="43"/>
        <v>0</v>
      </c>
    </row>
    <row r="368" spans="2:24" x14ac:dyDescent="0.25">
      <c r="B368" s="31">
        <f t="shared" si="44"/>
        <v>413</v>
      </c>
      <c r="C368" s="65" t="str">
        <f>IFERROR(VLOOKUP($B368,'Fixed Mortgage Amort. Schedule'!$B$11:$I$371, 6, FALSE), "0.00")</f>
        <v>0.00</v>
      </c>
      <c r="D368" s="43">
        <v>353</v>
      </c>
      <c r="E368" s="65" t="str">
        <f>IFERROR(VLOOKUP($D368,'Refinance Fixed Amort. Schedule'!$B$11:$I$371, 6, FALSE),"0.00")</f>
        <v>0.00</v>
      </c>
      <c r="F368" s="59">
        <f t="shared" si="40"/>
        <v>0</v>
      </c>
      <c r="H368" s="31">
        <f t="shared" si="45"/>
        <v>413</v>
      </c>
      <c r="I368" s="65" t="str">
        <f>IFERROR(VLOOKUP($H368,'Fixed Mortgage Amort. Schedule'!$B$11:$I$371, 6, FALSE),"0.00")</f>
        <v>0.00</v>
      </c>
      <c r="J368" s="43">
        <v>353</v>
      </c>
      <c r="K368" s="65">
        <f>IFERROR(VLOOKUP($J368,'ARM Refinance Amort.'!$B$11:$I$371, 7, FALSE),"")</f>
        <v>0</v>
      </c>
      <c r="L368" s="59">
        <f t="shared" si="41"/>
        <v>0</v>
      </c>
      <c r="N368" s="31">
        <f t="shared" si="46"/>
        <v>413</v>
      </c>
      <c r="O368" s="65" t="str">
        <f>IFERROR(VLOOKUP($N368,'ARM Mortgage Amort. Schedule'!$B$10:$I$371, 7, FALSE),"0.00")</f>
        <v>0.00</v>
      </c>
      <c r="P368" s="43">
        <v>353</v>
      </c>
      <c r="Q368" s="65" t="str">
        <f>IFERROR(VLOOKUP($P368,'Refinance Fixed Amort. Schedule'!$B$11:$I$371, 6, FALSE),"")</f>
        <v/>
      </c>
      <c r="R368" s="67" t="str">
        <f t="shared" si="42"/>
        <v/>
      </c>
      <c r="T368" s="31">
        <f t="shared" si="47"/>
        <v>413</v>
      </c>
      <c r="U368" s="65" t="str">
        <f>IFERROR(VLOOKUP($T368,'ARM Mortgage Amort. Schedule'!$B$10:$I$371, 7, FALSE),"0.00")</f>
        <v>0.00</v>
      </c>
      <c r="V368" s="77">
        <v>353</v>
      </c>
      <c r="W368" s="65">
        <f>IFERROR(VLOOKUP($V368,'ARM Refinance Amort.'!$B$11:$I$371, 7, FALSE),"")</f>
        <v>0</v>
      </c>
      <c r="X368" s="67">
        <f t="shared" si="43"/>
        <v>0</v>
      </c>
    </row>
    <row r="369" spans="2:25" x14ac:dyDescent="0.25">
      <c r="B369" s="31">
        <f t="shared" si="44"/>
        <v>414</v>
      </c>
      <c r="C369" s="65" t="str">
        <f>IFERROR(VLOOKUP($B369,'Fixed Mortgage Amort. Schedule'!$B$11:$I$371, 6, FALSE), "0.00")</f>
        <v>0.00</v>
      </c>
      <c r="D369" s="43">
        <v>354</v>
      </c>
      <c r="E369" s="65" t="str">
        <f>IFERROR(VLOOKUP($D369,'Refinance Fixed Amort. Schedule'!$B$11:$I$371, 6, FALSE),"0.00")</f>
        <v>0.00</v>
      </c>
      <c r="F369" s="59">
        <f t="shared" si="40"/>
        <v>0</v>
      </c>
      <c r="H369" s="31">
        <f t="shared" si="45"/>
        <v>414</v>
      </c>
      <c r="I369" s="65" t="str">
        <f>IFERROR(VLOOKUP($H369,'Fixed Mortgage Amort. Schedule'!$B$11:$I$371, 6, FALSE),"0.00")</f>
        <v>0.00</v>
      </c>
      <c r="J369" s="43">
        <v>354</v>
      </c>
      <c r="K369" s="65">
        <f>IFERROR(VLOOKUP($J369,'ARM Refinance Amort.'!$B$11:$I$371, 7, FALSE),"")</f>
        <v>0</v>
      </c>
      <c r="L369" s="59">
        <f t="shared" si="41"/>
        <v>0</v>
      </c>
      <c r="N369" s="31">
        <f t="shared" si="46"/>
        <v>414</v>
      </c>
      <c r="O369" s="65" t="str">
        <f>IFERROR(VLOOKUP($N369,'ARM Mortgage Amort. Schedule'!$B$10:$I$371, 7, FALSE),"0.00")</f>
        <v>0.00</v>
      </c>
      <c r="P369" s="43">
        <v>354</v>
      </c>
      <c r="Q369" s="65" t="str">
        <f>IFERROR(VLOOKUP($P369,'Refinance Fixed Amort. Schedule'!$B$11:$I$371, 6, FALSE),"")</f>
        <v/>
      </c>
      <c r="R369" s="67" t="str">
        <f t="shared" si="42"/>
        <v/>
      </c>
      <c r="T369" s="31">
        <f t="shared" si="47"/>
        <v>414</v>
      </c>
      <c r="U369" s="65" t="str">
        <f>IFERROR(VLOOKUP($T369,'ARM Mortgage Amort. Schedule'!$B$10:$I$371, 7, FALSE),"0.00")</f>
        <v>0.00</v>
      </c>
      <c r="V369" s="77">
        <v>354</v>
      </c>
      <c r="W369" s="65">
        <f>IFERROR(VLOOKUP($V369,'ARM Refinance Amort.'!$B$11:$I$371, 7, FALSE),"")</f>
        <v>0</v>
      </c>
      <c r="X369" s="67">
        <f t="shared" si="43"/>
        <v>0</v>
      </c>
    </row>
    <row r="370" spans="2:25" x14ac:dyDescent="0.25">
      <c r="B370" s="31">
        <f t="shared" si="44"/>
        <v>415</v>
      </c>
      <c r="C370" s="65" t="str">
        <f>IFERROR(VLOOKUP($B370,'Fixed Mortgage Amort. Schedule'!$B$11:$I$371, 6, FALSE), "0.00")</f>
        <v>0.00</v>
      </c>
      <c r="D370" s="43">
        <v>355</v>
      </c>
      <c r="E370" s="65" t="str">
        <f>IFERROR(VLOOKUP($D370,'Refinance Fixed Amort. Schedule'!$B$11:$I$371, 6, FALSE),"0.00")</f>
        <v>0.00</v>
      </c>
      <c r="F370" s="59">
        <f t="shared" si="40"/>
        <v>0</v>
      </c>
      <c r="H370" s="31">
        <f t="shared" si="45"/>
        <v>415</v>
      </c>
      <c r="I370" s="65" t="str">
        <f>IFERROR(VLOOKUP($H370,'Fixed Mortgage Amort. Schedule'!$B$11:$I$371, 6, FALSE),"0.00")</f>
        <v>0.00</v>
      </c>
      <c r="J370" s="43">
        <v>355</v>
      </c>
      <c r="K370" s="65">
        <f>IFERROR(VLOOKUP($J370,'ARM Refinance Amort.'!$B$11:$I$371, 7, FALSE),"")</f>
        <v>0</v>
      </c>
      <c r="L370" s="59">
        <f t="shared" si="41"/>
        <v>0</v>
      </c>
      <c r="N370" s="31">
        <f t="shared" si="46"/>
        <v>415</v>
      </c>
      <c r="O370" s="65" t="str">
        <f>IFERROR(VLOOKUP($N370,'ARM Mortgage Amort. Schedule'!$B$10:$I$371, 7, FALSE),"0.00")</f>
        <v>0.00</v>
      </c>
      <c r="P370" s="43">
        <v>355</v>
      </c>
      <c r="Q370" s="65" t="str">
        <f>IFERROR(VLOOKUP($P370,'Refinance Fixed Amort. Schedule'!$B$11:$I$371, 6, FALSE),"")</f>
        <v/>
      </c>
      <c r="R370" s="67" t="str">
        <f t="shared" si="42"/>
        <v/>
      </c>
      <c r="T370" s="31">
        <f t="shared" si="47"/>
        <v>415</v>
      </c>
      <c r="U370" s="65" t="str">
        <f>IFERROR(VLOOKUP($T370,'ARM Mortgage Amort. Schedule'!$B$10:$I$371, 7, FALSE),"0.00")</f>
        <v>0.00</v>
      </c>
      <c r="V370" s="77">
        <v>355</v>
      </c>
      <c r="W370" s="65">
        <f>IFERROR(VLOOKUP($V370,'ARM Refinance Amort.'!$B$11:$I$371, 7, FALSE),"")</f>
        <v>0</v>
      </c>
      <c r="X370" s="67">
        <f t="shared" si="43"/>
        <v>0</v>
      </c>
    </row>
    <row r="371" spans="2:25" x14ac:dyDescent="0.25">
      <c r="B371" s="31">
        <f t="shared" si="44"/>
        <v>416</v>
      </c>
      <c r="C371" s="65" t="str">
        <f>IFERROR(VLOOKUP($B371,'Fixed Mortgage Amort. Schedule'!$B$11:$I$371, 6, FALSE), "0.00")</f>
        <v>0.00</v>
      </c>
      <c r="D371" s="43">
        <v>356</v>
      </c>
      <c r="E371" s="65" t="str">
        <f>IFERROR(VLOOKUP($D371,'Refinance Fixed Amort. Schedule'!$B$11:$I$371, 6, FALSE),"0.00")</f>
        <v>0.00</v>
      </c>
      <c r="F371" s="59">
        <f t="shared" si="40"/>
        <v>0</v>
      </c>
      <c r="H371" s="31">
        <f t="shared" si="45"/>
        <v>416</v>
      </c>
      <c r="I371" s="65" t="str">
        <f>IFERROR(VLOOKUP($H371,'Fixed Mortgage Amort. Schedule'!$B$11:$I$371, 6, FALSE),"0.00")</f>
        <v>0.00</v>
      </c>
      <c r="J371" s="43">
        <v>356</v>
      </c>
      <c r="K371" s="65">
        <f>IFERROR(VLOOKUP($J371,'ARM Refinance Amort.'!$B$11:$I$371, 7, FALSE),"")</f>
        <v>0</v>
      </c>
      <c r="L371" s="59">
        <f t="shared" si="41"/>
        <v>0</v>
      </c>
      <c r="N371" s="31">
        <f t="shared" si="46"/>
        <v>416</v>
      </c>
      <c r="O371" s="65" t="str">
        <f>IFERROR(VLOOKUP($N371,'ARM Mortgage Amort. Schedule'!$B$10:$I$371, 7, FALSE),"0.00")</f>
        <v>0.00</v>
      </c>
      <c r="P371" s="43">
        <v>356</v>
      </c>
      <c r="Q371" s="65" t="str">
        <f>IFERROR(VLOOKUP($P371,'Refinance Fixed Amort. Schedule'!$B$11:$I$371, 6, FALSE),"")</f>
        <v/>
      </c>
      <c r="R371" s="67" t="str">
        <f t="shared" si="42"/>
        <v/>
      </c>
      <c r="T371" s="31">
        <f t="shared" si="47"/>
        <v>416</v>
      </c>
      <c r="U371" s="65" t="str">
        <f>IFERROR(VLOOKUP($T371,'ARM Mortgage Amort. Schedule'!$B$10:$I$371, 7, FALSE),"0.00")</f>
        <v>0.00</v>
      </c>
      <c r="V371" s="77">
        <v>356</v>
      </c>
      <c r="W371" s="65">
        <f>IFERROR(VLOOKUP($V371,'ARM Refinance Amort.'!$B$11:$I$371, 7, FALSE),"")</f>
        <v>0</v>
      </c>
      <c r="X371" s="67">
        <f t="shared" si="43"/>
        <v>0</v>
      </c>
    </row>
    <row r="372" spans="2:25" x14ac:dyDescent="0.25">
      <c r="B372" s="31">
        <f t="shared" si="44"/>
        <v>417</v>
      </c>
      <c r="C372" s="65" t="str">
        <f>IFERROR(VLOOKUP($B372,'Fixed Mortgage Amort. Schedule'!$B$11:$I$371, 6, FALSE), "0.00")</f>
        <v>0.00</v>
      </c>
      <c r="D372" s="43">
        <v>357</v>
      </c>
      <c r="E372" s="65" t="str">
        <f>IFERROR(VLOOKUP($D372,'Refinance Fixed Amort. Schedule'!$B$11:$I$371, 6, FALSE),"0.00")</f>
        <v>0.00</v>
      </c>
      <c r="F372" s="59">
        <f t="shared" si="40"/>
        <v>0</v>
      </c>
      <c r="H372" s="31">
        <f t="shared" si="45"/>
        <v>417</v>
      </c>
      <c r="I372" s="65" t="str">
        <f>IFERROR(VLOOKUP($H372,'Fixed Mortgage Amort. Schedule'!$B$11:$I$371, 6, FALSE),"0.00")</f>
        <v>0.00</v>
      </c>
      <c r="J372" s="43">
        <v>357</v>
      </c>
      <c r="K372" s="65">
        <f>IFERROR(VLOOKUP($J372,'ARM Refinance Amort.'!$B$11:$I$371, 7, FALSE),"")</f>
        <v>0</v>
      </c>
      <c r="L372" s="59">
        <f t="shared" si="41"/>
        <v>0</v>
      </c>
      <c r="N372" s="31">
        <f t="shared" si="46"/>
        <v>417</v>
      </c>
      <c r="O372" s="65" t="str">
        <f>IFERROR(VLOOKUP($N372,'ARM Mortgage Amort. Schedule'!$B$10:$I$371, 7, FALSE),"0.00")</f>
        <v>0.00</v>
      </c>
      <c r="P372" s="43">
        <v>357</v>
      </c>
      <c r="Q372" s="65" t="str">
        <f>IFERROR(VLOOKUP($P372,'Refinance Fixed Amort. Schedule'!$B$11:$I$371, 6, FALSE),"")</f>
        <v/>
      </c>
      <c r="R372" s="67" t="str">
        <f t="shared" si="42"/>
        <v/>
      </c>
      <c r="T372" s="31">
        <f t="shared" si="47"/>
        <v>417</v>
      </c>
      <c r="U372" s="65" t="str">
        <f>IFERROR(VLOOKUP($T372,'ARM Mortgage Amort. Schedule'!$B$10:$I$371, 7, FALSE),"0.00")</f>
        <v>0.00</v>
      </c>
      <c r="V372" s="77">
        <v>357</v>
      </c>
      <c r="W372" s="65">
        <f>IFERROR(VLOOKUP($V372,'ARM Refinance Amort.'!$B$11:$I$371, 7, FALSE),"")</f>
        <v>0</v>
      </c>
      <c r="X372" s="67">
        <f t="shared" si="43"/>
        <v>0</v>
      </c>
    </row>
    <row r="373" spans="2:25" x14ac:dyDescent="0.25">
      <c r="B373" s="31">
        <f t="shared" si="44"/>
        <v>418</v>
      </c>
      <c r="C373" s="65" t="str">
        <f>IFERROR(VLOOKUP($B373,'Fixed Mortgage Amort. Schedule'!$B$11:$I$371, 6, FALSE), "0.00")</f>
        <v>0.00</v>
      </c>
      <c r="D373" s="43">
        <v>358</v>
      </c>
      <c r="E373" s="65" t="str">
        <f>IFERROR(VLOOKUP($D373,'Refinance Fixed Amort. Schedule'!$B$11:$I$371, 6, FALSE),"0.00")</f>
        <v>0.00</v>
      </c>
      <c r="F373" s="59">
        <f t="shared" si="40"/>
        <v>0</v>
      </c>
      <c r="H373" s="31">
        <f t="shared" si="45"/>
        <v>418</v>
      </c>
      <c r="I373" s="65" t="str">
        <f>IFERROR(VLOOKUP($H373,'Fixed Mortgage Amort. Schedule'!$B$11:$I$371, 6, FALSE),"0.00")</f>
        <v>0.00</v>
      </c>
      <c r="J373" s="43">
        <v>358</v>
      </c>
      <c r="K373" s="65">
        <f>IFERROR(VLOOKUP($J373,'ARM Refinance Amort.'!$B$11:$I$371, 7, FALSE),"")</f>
        <v>0</v>
      </c>
      <c r="L373" s="59">
        <f t="shared" si="41"/>
        <v>0</v>
      </c>
      <c r="N373" s="31">
        <f t="shared" si="46"/>
        <v>418</v>
      </c>
      <c r="O373" s="65" t="str">
        <f>IFERROR(VLOOKUP($N373,'ARM Mortgage Amort. Schedule'!$B$10:$I$371, 7, FALSE),"0.00")</f>
        <v>0.00</v>
      </c>
      <c r="P373" s="43">
        <v>358</v>
      </c>
      <c r="Q373" s="65" t="str">
        <f>IFERROR(VLOOKUP($P373,'Refinance Fixed Amort. Schedule'!$B$11:$I$371, 6, FALSE),"")</f>
        <v/>
      </c>
      <c r="R373" s="67" t="str">
        <f t="shared" si="42"/>
        <v/>
      </c>
      <c r="T373" s="31">
        <f t="shared" si="47"/>
        <v>418</v>
      </c>
      <c r="U373" s="65" t="str">
        <f>IFERROR(VLOOKUP($T373,'ARM Mortgage Amort. Schedule'!$B$10:$I$371, 7, FALSE),"0.00")</f>
        <v>0.00</v>
      </c>
      <c r="V373" s="77">
        <v>358</v>
      </c>
      <c r="W373" s="65">
        <f>IFERROR(VLOOKUP($V373,'ARM Refinance Amort.'!$B$11:$I$371, 7, FALSE),"")</f>
        <v>0</v>
      </c>
      <c r="X373" s="67">
        <f t="shared" si="43"/>
        <v>0</v>
      </c>
    </row>
    <row r="374" spans="2:25" x14ac:dyDescent="0.25">
      <c r="B374" s="31">
        <f t="shared" si="44"/>
        <v>419</v>
      </c>
      <c r="C374" s="65" t="str">
        <f>IFERROR(VLOOKUP($B374,'Fixed Mortgage Amort. Schedule'!$B$11:$I$371, 6, FALSE), "0.00")</f>
        <v>0.00</v>
      </c>
      <c r="D374" s="43">
        <v>359</v>
      </c>
      <c r="E374" s="65" t="str">
        <f>IFERROR(VLOOKUP($D374,'Refinance Fixed Amort. Schedule'!$B$11:$I$371, 6, FALSE),"0.00")</f>
        <v>0.00</v>
      </c>
      <c r="F374" s="59">
        <f t="shared" si="40"/>
        <v>0</v>
      </c>
      <c r="H374" s="31">
        <f t="shared" si="45"/>
        <v>419</v>
      </c>
      <c r="I374" s="65" t="str">
        <f>IFERROR(VLOOKUP($H374,'Fixed Mortgage Amort. Schedule'!$B$11:$I$371, 6, FALSE),"0.00")</f>
        <v>0.00</v>
      </c>
      <c r="J374" s="43">
        <v>359</v>
      </c>
      <c r="K374" s="65">
        <f>IFERROR(VLOOKUP($J374,'ARM Refinance Amort.'!$B$11:$I$371, 7, FALSE),"")</f>
        <v>0</v>
      </c>
      <c r="L374" s="59">
        <f t="shared" si="41"/>
        <v>0</v>
      </c>
      <c r="N374" s="31">
        <f t="shared" si="46"/>
        <v>419</v>
      </c>
      <c r="O374" s="65" t="str">
        <f>IFERROR(VLOOKUP($N374,'ARM Mortgage Amort. Schedule'!$B$10:$I$371, 7, FALSE),"0.00")</f>
        <v>0.00</v>
      </c>
      <c r="P374" s="43">
        <v>359</v>
      </c>
      <c r="Q374" s="65" t="str">
        <f>IFERROR(VLOOKUP($P374,'Refinance Fixed Amort. Schedule'!$B$11:$I$371, 6, FALSE),"")</f>
        <v/>
      </c>
      <c r="R374" s="67" t="str">
        <f t="shared" si="42"/>
        <v/>
      </c>
      <c r="T374" s="31">
        <f t="shared" si="47"/>
        <v>419</v>
      </c>
      <c r="U374" s="65" t="str">
        <f>IFERROR(VLOOKUP($T374,'ARM Mortgage Amort. Schedule'!$B$10:$I$371, 7, FALSE),"0.00")</f>
        <v>0.00</v>
      </c>
      <c r="V374" s="77">
        <v>359</v>
      </c>
      <c r="W374" s="65">
        <f>IFERROR(VLOOKUP($V374,'ARM Refinance Amort.'!$B$11:$I$371, 7, FALSE),"")</f>
        <v>0</v>
      </c>
      <c r="X374" s="67">
        <f t="shared" si="43"/>
        <v>0</v>
      </c>
    </row>
    <row r="375" spans="2:25" x14ac:dyDescent="0.25">
      <c r="B375" s="31">
        <f t="shared" si="44"/>
        <v>420</v>
      </c>
      <c r="C375" s="65" t="str">
        <f>IFERROR(VLOOKUP($B375,'Fixed Mortgage Amort. Schedule'!$B$11:$I$371, 6, FALSE), "0.00")</f>
        <v>0.00</v>
      </c>
      <c r="D375" s="43">
        <v>360</v>
      </c>
      <c r="E375" s="65" t="str">
        <f>IFERROR(VLOOKUP($D375,'Refinance Fixed Amort. Schedule'!$B$11:$I$371, 6, FALSE),"0.00")</f>
        <v>0.00</v>
      </c>
      <c r="F375" s="59">
        <f t="shared" si="40"/>
        <v>0</v>
      </c>
      <c r="H375" s="31">
        <f t="shared" si="45"/>
        <v>420</v>
      </c>
      <c r="I375" s="65" t="str">
        <f>IFERROR(VLOOKUP($H375,'Fixed Mortgage Amort. Schedule'!$B$11:$I$371, 6, FALSE),"0.00")</f>
        <v>0.00</v>
      </c>
      <c r="J375" s="43">
        <v>360</v>
      </c>
      <c r="K375" s="65">
        <f>IFERROR(VLOOKUP($J375,'ARM Refinance Amort.'!$B$11:$I$371, 7, FALSE),"")</f>
        <v>0</v>
      </c>
      <c r="L375" s="59">
        <f t="shared" si="41"/>
        <v>0</v>
      </c>
      <c r="N375" s="31">
        <f t="shared" si="46"/>
        <v>420</v>
      </c>
      <c r="O375" s="65" t="str">
        <f>IFERROR(VLOOKUP($N375,'ARM Mortgage Amort. Schedule'!$B$10:$I$371, 7, FALSE),"0.00")</f>
        <v>0.00</v>
      </c>
      <c r="P375" s="43">
        <v>360</v>
      </c>
      <c r="Q375" s="65" t="str">
        <f>IFERROR(VLOOKUP($P375,'Refinance Fixed Amort. Schedule'!$B$11:$I$371, 6, FALSE),"")</f>
        <v/>
      </c>
      <c r="R375" s="67" t="str">
        <f t="shared" si="42"/>
        <v/>
      </c>
      <c r="T375" s="31">
        <f t="shared" si="47"/>
        <v>420</v>
      </c>
      <c r="U375" s="65" t="str">
        <f>IFERROR(VLOOKUP($T375,'ARM Mortgage Amort. Schedule'!$B$10:$I$371, 7, FALSE),"0.00")</f>
        <v>0.00</v>
      </c>
      <c r="V375" s="77">
        <v>360</v>
      </c>
      <c r="W375" s="65">
        <f>IFERROR(VLOOKUP($V375,'ARM Refinance Amort.'!$B$11:$I$371, 7, FALSE),"")</f>
        <v>0</v>
      </c>
      <c r="X375" s="67">
        <f t="shared" si="43"/>
        <v>0</v>
      </c>
    </row>
    <row r="376" spans="2:25" x14ac:dyDescent="0.25">
      <c r="B376" s="32" t="s">
        <v>24</v>
      </c>
      <c r="C376" s="65">
        <f>SUM(C16:C375)</f>
        <v>0</v>
      </c>
      <c r="D376" s="43"/>
      <c r="E376" s="65">
        <f>SUM(E16:E375)</f>
        <v>0</v>
      </c>
      <c r="F376" s="66">
        <f>SUM(F16:F375)</f>
        <v>0</v>
      </c>
      <c r="H376" s="32" t="s">
        <v>24</v>
      </c>
      <c r="I376" s="65">
        <f>SUM(I16:I375)</f>
        <v>0</v>
      </c>
      <c r="J376" s="43"/>
      <c r="K376" s="65">
        <f>SUM(K16:K375)</f>
        <v>174030.91268507988</v>
      </c>
      <c r="L376" s="59">
        <f>SUM(L16:L375)</f>
        <v>-174030.91268507988</v>
      </c>
      <c r="N376" s="32" t="s">
        <v>24</v>
      </c>
      <c r="O376" s="65">
        <f>SUM(O16:O375)</f>
        <v>148264.01348885248</v>
      </c>
      <c r="P376" s="43"/>
      <c r="Q376" s="65">
        <f>SUM(Q16:Q375)</f>
        <v>0</v>
      </c>
      <c r="R376" s="67">
        <f>SUM(R16:R375)</f>
        <v>0</v>
      </c>
      <c r="T376" s="32" t="s">
        <v>24</v>
      </c>
      <c r="U376" s="65">
        <f>SUM(U16:U375)</f>
        <v>148264.01348885248</v>
      </c>
      <c r="V376" s="77"/>
      <c r="W376" s="65">
        <f>SUM(W16:W375)</f>
        <v>174030.91268507988</v>
      </c>
      <c r="X376" s="67">
        <f>SUM(X17:X375)</f>
        <v>-26023.043591552876</v>
      </c>
    </row>
    <row r="377" spans="2:25" x14ac:dyDescent="0.25">
      <c r="B377" s="32" t="s">
        <v>26</v>
      </c>
      <c r="C377" s="65">
        <f>COUNTIF(C16:C375, "&gt;1")</f>
        <v>0</v>
      </c>
      <c r="D377" s="43"/>
      <c r="E377" s="65">
        <f>COUNTIF(E16:E375, "&gt;1")</f>
        <v>0</v>
      </c>
      <c r="F377" s="67">
        <f>COUNTIF(F16:F375, "&gt;1")</f>
        <v>0</v>
      </c>
      <c r="H377" s="32" t="s">
        <v>26</v>
      </c>
      <c r="I377" s="65">
        <f>COUNTIF(I16:I375, "&gt;1")</f>
        <v>0</v>
      </c>
      <c r="J377" s="43"/>
      <c r="K377" s="65">
        <f>COUNTIF(K16:K375, "&gt;1")</f>
        <v>180</v>
      </c>
      <c r="L377" s="67">
        <f>COUNTIF(L16:L375, "&gt;1")</f>
        <v>0</v>
      </c>
      <c r="N377" s="32" t="s">
        <v>26</v>
      </c>
      <c r="O377" s="65">
        <f>COUNTIF(O16:O375, "&gt;1")</f>
        <v>120</v>
      </c>
      <c r="P377" s="43"/>
      <c r="Q377" s="65">
        <f>COUNTIF(Q16:Q375, "&gt;1")</f>
        <v>0</v>
      </c>
      <c r="R377" s="67">
        <f>COUNTIF(R16:R375, "&gt;1")</f>
        <v>0</v>
      </c>
      <c r="T377" s="32" t="s">
        <v>26</v>
      </c>
      <c r="U377" s="65">
        <f>COUNTIF(U16:U375, "&gt;1")</f>
        <v>120</v>
      </c>
      <c r="V377" s="77"/>
      <c r="W377" s="65">
        <f>COUNTIF(W16:W375, "&gt;1")</f>
        <v>180</v>
      </c>
      <c r="X377" s="67">
        <f>COUNTIF(X16:X375, "&gt;1")</f>
        <v>120</v>
      </c>
    </row>
    <row r="378" spans="2:25" x14ac:dyDescent="0.25">
      <c r="B378" s="32" t="s">
        <v>25</v>
      </c>
      <c r="C378" s="65" t="e">
        <f>(C376/C377)</f>
        <v>#DIV/0!</v>
      </c>
      <c r="D378" s="43"/>
      <c r="E378" s="65" t="e">
        <f>(E376/E377)</f>
        <v>#DIV/0!</v>
      </c>
      <c r="F378" s="66" t="e">
        <f>(F376/F377)</f>
        <v>#DIV/0!</v>
      </c>
      <c r="G378" s="84" t="e">
        <f>(C376+E376)/(C377+E377)</f>
        <v>#DIV/0!</v>
      </c>
      <c r="H378" s="32" t="s">
        <v>25</v>
      </c>
      <c r="I378" s="65" t="e">
        <f>(I376/I377)</f>
        <v>#DIV/0!</v>
      </c>
      <c r="J378" s="43"/>
      <c r="K378" s="65">
        <f>(K376/K377)</f>
        <v>966.83840380599929</v>
      </c>
      <c r="L378" s="59" t="e">
        <f>(L376/L377)</f>
        <v>#DIV/0!</v>
      </c>
      <c r="M378" s="84">
        <f>(I376+K376)/(I377+K377)</f>
        <v>966.83840380599929</v>
      </c>
      <c r="N378" s="32" t="s">
        <v>25</v>
      </c>
      <c r="O378" s="65">
        <f>(O376/O377)</f>
        <v>1235.5334457404374</v>
      </c>
      <c r="P378" s="43"/>
      <c r="Q378" s="65" t="e">
        <f>(Q376/Q377)</f>
        <v>#DIV/0!</v>
      </c>
      <c r="R378" s="67" t="e">
        <f>(R376/R377)</f>
        <v>#DIV/0!</v>
      </c>
      <c r="S378" s="84">
        <f>(O376+Q376)/(O377+Q377)</f>
        <v>1235.5334457404374</v>
      </c>
      <c r="T378" s="32" t="s">
        <v>25</v>
      </c>
      <c r="U378" s="65">
        <f>(U376/U377)</f>
        <v>1235.5334457404374</v>
      </c>
      <c r="V378" s="77"/>
      <c r="W378" s="65">
        <f>(W376/W377)</f>
        <v>966.83840380599929</v>
      </c>
      <c r="X378" s="67">
        <f>(X376/X377)</f>
        <v>-216.85869659627397</v>
      </c>
      <c r="Y378" s="84">
        <f>(U376+W376)/(U377+W377)</f>
        <v>1074.3164205797746</v>
      </c>
    </row>
    <row r="379" spans="2:25" x14ac:dyDescent="0.25">
      <c r="B379" s="32" t="s">
        <v>102</v>
      </c>
      <c r="C379" s="69">
        <f>NPV(Input!D37,C15:C375)*(-1)</f>
        <v>41108.333333333336</v>
      </c>
      <c r="D379" s="43"/>
      <c r="E379" s="58">
        <f>NPV(Input!D37,E15:E375)*(-1)</f>
        <v>35025.556701662805</v>
      </c>
      <c r="F379" s="68"/>
      <c r="H379" s="32" t="s">
        <v>102</v>
      </c>
      <c r="I379" s="69">
        <f>NPV(Input!D37,I15:I375)*(-1)</f>
        <v>41108.333333333336</v>
      </c>
      <c r="J379" s="43"/>
      <c r="K379" s="58">
        <f>NPV(Input!D37,K15:K375)*(-1)</f>
        <v>34883.3984389943</v>
      </c>
      <c r="L379" s="68"/>
      <c r="N379" s="32" t="s">
        <v>102</v>
      </c>
      <c r="O379" s="58">
        <f>NPV(Input!D37,O15:O375)*(-1)</f>
        <v>40923.421415518525</v>
      </c>
      <c r="P379" s="43"/>
      <c r="Q379" s="58">
        <f>NPV(Input!D37,Q15:Q375)*(-1)</f>
        <v>35025.556701662805</v>
      </c>
      <c r="R379" s="68"/>
      <c r="T379" s="32" t="s">
        <v>102</v>
      </c>
      <c r="U379" s="58">
        <f>NPV(Input!D37,U15:U375)*(-1)</f>
        <v>40923.421415518525</v>
      </c>
      <c r="V379" s="77"/>
      <c r="W379" s="58">
        <f>NPV(Input!D37,W15:W375)*(-1)</f>
        <v>34883.3984389943</v>
      </c>
      <c r="X379" s="68"/>
    </row>
    <row r="380" spans="2:25" x14ac:dyDescent="0.25">
      <c r="B380" s="33"/>
      <c r="C380" s="23"/>
      <c r="D380" s="23"/>
      <c r="E380" s="23"/>
      <c r="F380" s="34"/>
      <c r="H380" s="33"/>
      <c r="I380" s="23"/>
      <c r="J380" s="23"/>
      <c r="K380" s="23"/>
      <c r="L380" s="34"/>
      <c r="N380" s="33"/>
      <c r="O380" s="23"/>
      <c r="P380" s="23"/>
      <c r="Q380" s="23"/>
      <c r="R380" s="34"/>
      <c r="T380" s="33"/>
      <c r="U380" s="23"/>
      <c r="V380" s="23"/>
      <c r="W380" s="23"/>
      <c r="X380" s="34"/>
    </row>
    <row r="382" spans="2:25" x14ac:dyDescent="0.25">
      <c r="C382" s="108"/>
      <c r="D382" s="108"/>
      <c r="E382" s="108"/>
      <c r="F382" s="108"/>
    </row>
    <row r="385" spans="4:6" x14ac:dyDescent="0.25">
      <c r="D385" s="2"/>
      <c r="E385" s="8"/>
      <c r="F385" s="8"/>
    </row>
    <row r="386" spans="4:6" x14ac:dyDescent="0.25">
      <c r="D386" s="2"/>
      <c r="E386" s="8"/>
      <c r="F386" s="8"/>
    </row>
    <row r="387" spans="4:6" x14ac:dyDescent="0.25">
      <c r="D387" s="2"/>
      <c r="E387" s="8"/>
      <c r="F387" s="8"/>
    </row>
    <row r="388" spans="4:6" x14ac:dyDescent="0.25">
      <c r="D388" s="2"/>
      <c r="E388" s="8"/>
      <c r="F388" s="8"/>
    </row>
    <row r="389" spans="4:6" x14ac:dyDescent="0.25">
      <c r="D389" s="2"/>
      <c r="E389" s="8"/>
      <c r="F389" s="8"/>
    </row>
    <row r="390" spans="4:6" x14ac:dyDescent="0.25">
      <c r="D390" s="2"/>
      <c r="E390" s="8"/>
      <c r="F390" s="8"/>
    </row>
    <row r="391" spans="4:6" x14ac:dyDescent="0.25">
      <c r="D391" s="2"/>
      <c r="E391" s="8"/>
      <c r="F391" s="8"/>
    </row>
    <row r="392" spans="4:6" x14ac:dyDescent="0.25">
      <c r="D392" s="2"/>
      <c r="E392" s="8"/>
      <c r="F392" s="8"/>
    </row>
    <row r="393" spans="4:6" x14ac:dyDescent="0.25">
      <c r="D393" s="2"/>
      <c r="E393" s="8"/>
      <c r="F393" s="8"/>
    </row>
    <row r="394" spans="4:6" x14ac:dyDescent="0.25">
      <c r="D394" s="2"/>
      <c r="E394" s="8"/>
      <c r="F394" s="8"/>
    </row>
    <row r="395" spans="4:6" x14ac:dyDescent="0.25">
      <c r="D395" s="2"/>
      <c r="E395" s="8"/>
      <c r="F395" s="8"/>
    </row>
    <row r="396" spans="4:6" x14ac:dyDescent="0.25">
      <c r="D396" s="2"/>
      <c r="E396" s="8"/>
      <c r="F396" s="8"/>
    </row>
    <row r="397" spans="4:6" x14ac:dyDescent="0.25">
      <c r="D397" s="2"/>
      <c r="E397" s="8"/>
      <c r="F397" s="8"/>
    </row>
    <row r="398" spans="4:6" x14ac:dyDescent="0.25">
      <c r="D398" s="2"/>
      <c r="E398" s="8"/>
      <c r="F398" s="8"/>
    </row>
    <row r="399" spans="4:6" x14ac:dyDescent="0.25">
      <c r="D399" s="2"/>
      <c r="E399" s="8"/>
      <c r="F399" s="8"/>
    </row>
    <row r="400" spans="4:6" x14ac:dyDescent="0.25">
      <c r="D400" s="2"/>
      <c r="E400" s="8"/>
      <c r="F400" s="8"/>
    </row>
    <row r="401" spans="4:6" x14ac:dyDescent="0.25">
      <c r="D401" s="2"/>
      <c r="E401" s="8"/>
      <c r="F401" s="8"/>
    </row>
    <row r="402" spans="4:6" x14ac:dyDescent="0.25">
      <c r="D402" s="2"/>
      <c r="E402" s="8"/>
      <c r="F402" s="8"/>
    </row>
    <row r="403" spans="4:6" x14ac:dyDescent="0.25">
      <c r="D403" s="2"/>
      <c r="E403" s="8"/>
      <c r="F403" s="8"/>
    </row>
    <row r="404" spans="4:6" x14ac:dyDescent="0.25">
      <c r="D404" s="2"/>
      <c r="E404" s="8"/>
      <c r="F404" s="8"/>
    </row>
    <row r="405" spans="4:6" x14ac:dyDescent="0.25">
      <c r="D405" s="2"/>
      <c r="E405" s="8"/>
      <c r="F405" s="8"/>
    </row>
    <row r="406" spans="4:6" x14ac:dyDescent="0.25">
      <c r="D406" s="2"/>
      <c r="E406" s="8"/>
      <c r="F406" s="8"/>
    </row>
    <row r="407" spans="4:6" x14ac:dyDescent="0.25">
      <c r="D407" s="2"/>
      <c r="E407" s="8"/>
      <c r="F407" s="8"/>
    </row>
    <row r="408" spans="4:6" x14ac:dyDescent="0.25">
      <c r="D408" s="2"/>
      <c r="E408" s="8"/>
      <c r="F408" s="8"/>
    </row>
    <row r="409" spans="4:6" x14ac:dyDescent="0.25">
      <c r="D409" s="2"/>
      <c r="E409" s="8"/>
      <c r="F409" s="8"/>
    </row>
    <row r="410" spans="4:6" x14ac:dyDescent="0.25">
      <c r="D410" s="2"/>
      <c r="E410" s="8"/>
      <c r="F410" s="8"/>
    </row>
    <row r="411" spans="4:6" x14ac:dyDescent="0.25">
      <c r="D411" s="2"/>
      <c r="E411" s="8"/>
      <c r="F411" s="8"/>
    </row>
    <row r="412" spans="4:6" x14ac:dyDescent="0.25">
      <c r="D412" s="2"/>
      <c r="E412" s="8"/>
      <c r="F412" s="8"/>
    </row>
    <row r="413" spans="4:6" x14ac:dyDescent="0.25">
      <c r="D413" s="2"/>
      <c r="E413" s="8"/>
      <c r="F413" s="8"/>
    </row>
    <row r="414" spans="4:6" x14ac:dyDescent="0.25">
      <c r="D414" s="2"/>
      <c r="E414" s="8"/>
      <c r="F414" s="8"/>
    </row>
    <row r="415" spans="4:6" x14ac:dyDescent="0.25">
      <c r="D415" s="2"/>
      <c r="E415" s="8"/>
      <c r="F415" s="8"/>
    </row>
    <row r="416" spans="4:6" x14ac:dyDescent="0.25">
      <c r="D416" s="2"/>
      <c r="E416" s="8"/>
      <c r="F416" s="8"/>
    </row>
    <row r="417" spans="4:6" x14ac:dyDescent="0.25">
      <c r="D417" s="2"/>
      <c r="E417" s="8"/>
      <c r="F417" s="8"/>
    </row>
    <row r="418" spans="4:6" x14ac:dyDescent="0.25">
      <c r="D418" s="2"/>
      <c r="E418" s="8"/>
      <c r="F418" s="8"/>
    </row>
    <row r="419" spans="4:6" x14ac:dyDescent="0.25">
      <c r="D419" s="2"/>
      <c r="E419" s="8"/>
      <c r="F419" s="8"/>
    </row>
    <row r="420" spans="4:6" x14ac:dyDescent="0.25">
      <c r="D420" s="2"/>
      <c r="E420" s="8"/>
      <c r="F420" s="8"/>
    </row>
    <row r="421" spans="4:6" x14ac:dyDescent="0.25">
      <c r="D421" s="2"/>
      <c r="E421" s="8"/>
      <c r="F421" s="8"/>
    </row>
    <row r="422" spans="4:6" x14ac:dyDescent="0.25">
      <c r="D422" s="2"/>
      <c r="E422" s="8"/>
      <c r="F422" s="8"/>
    </row>
    <row r="423" spans="4:6" x14ac:dyDescent="0.25">
      <c r="D423" s="2"/>
      <c r="E423" s="8"/>
      <c r="F423" s="8"/>
    </row>
    <row r="424" spans="4:6" x14ac:dyDescent="0.25">
      <c r="D424" s="2"/>
      <c r="E424" s="8"/>
      <c r="F424" s="8"/>
    </row>
    <row r="425" spans="4:6" x14ac:dyDescent="0.25">
      <c r="D425" s="2"/>
      <c r="E425" s="8"/>
      <c r="F425" s="8"/>
    </row>
    <row r="426" spans="4:6" x14ac:dyDescent="0.25">
      <c r="D426" s="2"/>
      <c r="E426" s="8"/>
      <c r="F426" s="8"/>
    </row>
    <row r="427" spans="4:6" x14ac:dyDescent="0.25">
      <c r="D427" s="2"/>
      <c r="E427" s="8"/>
      <c r="F427" s="8"/>
    </row>
    <row r="428" spans="4:6" x14ac:dyDescent="0.25">
      <c r="D428" s="2"/>
      <c r="E428" s="8"/>
      <c r="F428" s="8"/>
    </row>
    <row r="429" spans="4:6" x14ac:dyDescent="0.25">
      <c r="D429" s="2"/>
      <c r="E429" s="8"/>
      <c r="F429" s="8"/>
    </row>
    <row r="430" spans="4:6" x14ac:dyDescent="0.25">
      <c r="D430" s="2"/>
      <c r="E430" s="8"/>
      <c r="F430" s="8"/>
    </row>
    <row r="431" spans="4:6" x14ac:dyDescent="0.25">
      <c r="D431" s="2"/>
      <c r="E431" s="8"/>
      <c r="F431" s="8"/>
    </row>
    <row r="432" spans="4:6" x14ac:dyDescent="0.25">
      <c r="D432" s="2"/>
      <c r="E432" s="8"/>
      <c r="F432" s="8"/>
    </row>
    <row r="433" spans="4:6" x14ac:dyDescent="0.25">
      <c r="D433" s="2"/>
      <c r="E433" s="8"/>
      <c r="F433" s="8"/>
    </row>
    <row r="434" spans="4:6" x14ac:dyDescent="0.25">
      <c r="D434" s="2"/>
      <c r="E434" s="8"/>
      <c r="F434" s="8"/>
    </row>
    <row r="435" spans="4:6" x14ac:dyDescent="0.25">
      <c r="D435" s="2"/>
      <c r="E435" s="8"/>
      <c r="F435" s="8"/>
    </row>
    <row r="436" spans="4:6" x14ac:dyDescent="0.25">
      <c r="D436" s="2"/>
      <c r="E436" s="8"/>
      <c r="F436" s="8"/>
    </row>
    <row r="437" spans="4:6" x14ac:dyDescent="0.25">
      <c r="D437" s="2"/>
      <c r="E437" s="8"/>
      <c r="F437" s="8"/>
    </row>
    <row r="438" spans="4:6" x14ac:dyDescent="0.25">
      <c r="D438" s="2"/>
      <c r="E438" s="8"/>
      <c r="F438" s="8"/>
    </row>
    <row r="439" spans="4:6" x14ac:dyDescent="0.25">
      <c r="D439" s="2"/>
      <c r="E439" s="8"/>
      <c r="F439" s="8"/>
    </row>
    <row r="440" spans="4:6" x14ac:dyDescent="0.25">
      <c r="D440" s="2"/>
      <c r="E440" s="8"/>
      <c r="F440" s="8"/>
    </row>
    <row r="441" spans="4:6" x14ac:dyDescent="0.25">
      <c r="D441" s="2"/>
      <c r="E441" s="8"/>
      <c r="F441" s="8"/>
    </row>
    <row r="442" spans="4:6" x14ac:dyDescent="0.25">
      <c r="D442" s="2"/>
      <c r="E442" s="8"/>
      <c r="F442" s="8"/>
    </row>
    <row r="443" spans="4:6" x14ac:dyDescent="0.25">
      <c r="D443" s="2"/>
      <c r="E443" s="8"/>
      <c r="F443" s="8"/>
    </row>
    <row r="444" spans="4:6" x14ac:dyDescent="0.25">
      <c r="D444" s="2"/>
      <c r="E444" s="8"/>
      <c r="F444" s="8"/>
    </row>
    <row r="445" spans="4:6" x14ac:dyDescent="0.25">
      <c r="D445" s="2"/>
      <c r="E445" s="8"/>
      <c r="F445" s="8"/>
    </row>
    <row r="446" spans="4:6" x14ac:dyDescent="0.25">
      <c r="D446" s="2"/>
      <c r="E446" s="8"/>
      <c r="F446" s="8"/>
    </row>
    <row r="447" spans="4:6" x14ac:dyDescent="0.25">
      <c r="D447" s="2"/>
      <c r="E447" s="8"/>
      <c r="F447" s="8"/>
    </row>
    <row r="448" spans="4:6" x14ac:dyDescent="0.25">
      <c r="D448" s="2"/>
      <c r="E448" s="8"/>
      <c r="F448" s="8"/>
    </row>
    <row r="449" spans="4:6" x14ac:dyDescent="0.25">
      <c r="D449" s="2"/>
      <c r="E449" s="8"/>
      <c r="F449" s="8"/>
    </row>
    <row r="450" spans="4:6" x14ac:dyDescent="0.25">
      <c r="D450" s="2"/>
      <c r="E450" s="8"/>
      <c r="F450" s="8"/>
    </row>
    <row r="451" spans="4:6" x14ac:dyDescent="0.25">
      <c r="D451" s="2"/>
      <c r="E451" s="8"/>
      <c r="F451" s="8"/>
    </row>
    <row r="452" spans="4:6" x14ac:dyDescent="0.25">
      <c r="D452" s="2"/>
      <c r="E452" s="8"/>
      <c r="F452" s="8"/>
    </row>
    <row r="453" spans="4:6" x14ac:dyDescent="0.25">
      <c r="D453" s="2"/>
      <c r="E453" s="8"/>
      <c r="F453" s="8"/>
    </row>
    <row r="454" spans="4:6" x14ac:dyDescent="0.25">
      <c r="D454" s="2"/>
      <c r="E454" s="8"/>
      <c r="F454" s="8"/>
    </row>
    <row r="455" spans="4:6" x14ac:dyDescent="0.25">
      <c r="D455" s="2"/>
      <c r="E455" s="8"/>
      <c r="F455" s="8"/>
    </row>
    <row r="456" spans="4:6" x14ac:dyDescent="0.25">
      <c r="D456" s="2"/>
      <c r="E456" s="8"/>
      <c r="F456" s="8"/>
    </row>
    <row r="457" spans="4:6" x14ac:dyDescent="0.25">
      <c r="D457" s="2"/>
      <c r="E457" s="8"/>
      <c r="F457" s="8"/>
    </row>
    <row r="458" spans="4:6" x14ac:dyDescent="0.25">
      <c r="D458" s="2"/>
      <c r="E458" s="8"/>
      <c r="F458" s="8"/>
    </row>
    <row r="459" spans="4:6" x14ac:dyDescent="0.25">
      <c r="D459" s="2"/>
      <c r="E459" s="8"/>
      <c r="F459" s="8"/>
    </row>
    <row r="460" spans="4:6" x14ac:dyDescent="0.25">
      <c r="D460" s="2"/>
      <c r="E460" s="8"/>
      <c r="F460" s="8"/>
    </row>
    <row r="461" spans="4:6" x14ac:dyDescent="0.25">
      <c r="D461" s="2"/>
      <c r="E461" s="8"/>
      <c r="F461" s="8"/>
    </row>
    <row r="462" spans="4:6" x14ac:dyDescent="0.25">
      <c r="D462" s="2"/>
      <c r="E462" s="8"/>
      <c r="F462" s="8"/>
    </row>
    <row r="463" spans="4:6" x14ac:dyDescent="0.25">
      <c r="D463" s="2"/>
      <c r="E463" s="8"/>
      <c r="F463" s="8"/>
    </row>
    <row r="464" spans="4:6" x14ac:dyDescent="0.25">
      <c r="D464" s="2"/>
      <c r="E464" s="8"/>
      <c r="F464" s="8"/>
    </row>
    <row r="465" spans="4:6" x14ac:dyDescent="0.25">
      <c r="D465" s="2"/>
      <c r="E465" s="8"/>
      <c r="F465" s="8"/>
    </row>
    <row r="466" spans="4:6" x14ac:dyDescent="0.25">
      <c r="D466" s="2"/>
      <c r="E466" s="8"/>
      <c r="F466" s="8"/>
    </row>
    <row r="467" spans="4:6" x14ac:dyDescent="0.25">
      <c r="D467" s="2"/>
      <c r="E467" s="8"/>
      <c r="F467" s="8"/>
    </row>
    <row r="468" spans="4:6" x14ac:dyDescent="0.25">
      <c r="D468" s="2"/>
      <c r="E468" s="8"/>
      <c r="F468" s="8"/>
    </row>
    <row r="469" spans="4:6" x14ac:dyDescent="0.25">
      <c r="D469" s="2"/>
      <c r="E469" s="8"/>
      <c r="F469" s="8"/>
    </row>
    <row r="470" spans="4:6" x14ac:dyDescent="0.25">
      <c r="D470" s="2"/>
      <c r="E470" s="8"/>
      <c r="F470" s="8"/>
    </row>
    <row r="471" spans="4:6" x14ac:dyDescent="0.25">
      <c r="D471" s="2"/>
      <c r="E471" s="8"/>
      <c r="F471" s="8"/>
    </row>
    <row r="472" spans="4:6" x14ac:dyDescent="0.25">
      <c r="D472" s="2"/>
      <c r="E472" s="8"/>
      <c r="F472" s="8"/>
    </row>
    <row r="473" spans="4:6" x14ac:dyDescent="0.25">
      <c r="D473" s="2"/>
      <c r="E473" s="8"/>
      <c r="F473" s="8"/>
    </row>
    <row r="474" spans="4:6" x14ac:dyDescent="0.25">
      <c r="D474" s="2"/>
      <c r="E474" s="8"/>
      <c r="F474" s="8"/>
    </row>
    <row r="475" spans="4:6" x14ac:dyDescent="0.25">
      <c r="D475" s="2"/>
      <c r="E475" s="8"/>
      <c r="F475" s="8"/>
    </row>
    <row r="476" spans="4:6" x14ac:dyDescent="0.25">
      <c r="D476" s="2"/>
      <c r="E476" s="8"/>
      <c r="F476" s="8"/>
    </row>
    <row r="477" spans="4:6" x14ac:dyDescent="0.25">
      <c r="D477" s="2"/>
      <c r="E477" s="8"/>
      <c r="F477" s="8"/>
    </row>
    <row r="478" spans="4:6" x14ac:dyDescent="0.25">
      <c r="D478" s="2"/>
      <c r="E478" s="8"/>
      <c r="F478" s="8"/>
    </row>
    <row r="479" spans="4:6" x14ac:dyDescent="0.25">
      <c r="D479" s="2"/>
      <c r="E479" s="8"/>
      <c r="F479" s="8"/>
    </row>
    <row r="480" spans="4:6" x14ac:dyDescent="0.25">
      <c r="D480" s="2"/>
      <c r="E480" s="8"/>
      <c r="F480" s="8"/>
    </row>
    <row r="481" spans="4:6" x14ac:dyDescent="0.25">
      <c r="D481" s="2"/>
      <c r="E481" s="8"/>
      <c r="F481" s="8"/>
    </row>
    <row r="482" spans="4:6" x14ac:dyDescent="0.25">
      <c r="D482" s="2"/>
      <c r="E482" s="8"/>
      <c r="F482" s="8"/>
    </row>
    <row r="483" spans="4:6" x14ac:dyDescent="0.25">
      <c r="D483" s="2"/>
      <c r="E483" s="8"/>
      <c r="F483" s="8"/>
    </row>
    <row r="484" spans="4:6" x14ac:dyDescent="0.25">
      <c r="D484" s="2"/>
      <c r="E484" s="8"/>
      <c r="F484" s="8"/>
    </row>
    <row r="485" spans="4:6" x14ac:dyDescent="0.25">
      <c r="D485" s="2"/>
      <c r="E485" s="8"/>
      <c r="F485" s="8"/>
    </row>
    <row r="486" spans="4:6" x14ac:dyDescent="0.25">
      <c r="D486" s="2"/>
      <c r="E486" s="8"/>
      <c r="F486" s="8"/>
    </row>
    <row r="487" spans="4:6" x14ac:dyDescent="0.25">
      <c r="D487" s="2"/>
      <c r="E487" s="8"/>
      <c r="F487" s="8"/>
    </row>
    <row r="488" spans="4:6" x14ac:dyDescent="0.25">
      <c r="D488" s="2"/>
      <c r="E488" s="8"/>
      <c r="F488" s="8"/>
    </row>
    <row r="489" spans="4:6" x14ac:dyDescent="0.25">
      <c r="D489" s="2"/>
      <c r="E489" s="8"/>
      <c r="F489" s="8"/>
    </row>
    <row r="490" spans="4:6" x14ac:dyDescent="0.25">
      <c r="D490" s="2"/>
      <c r="E490" s="8"/>
      <c r="F490" s="8"/>
    </row>
    <row r="491" spans="4:6" x14ac:dyDescent="0.25">
      <c r="D491" s="2"/>
      <c r="E491" s="8"/>
      <c r="F491" s="8"/>
    </row>
    <row r="492" spans="4:6" x14ac:dyDescent="0.25">
      <c r="D492" s="2"/>
      <c r="E492" s="8"/>
      <c r="F492" s="8"/>
    </row>
    <row r="493" spans="4:6" x14ac:dyDescent="0.25">
      <c r="D493" s="2"/>
      <c r="E493" s="8"/>
      <c r="F493" s="8"/>
    </row>
    <row r="494" spans="4:6" x14ac:dyDescent="0.25">
      <c r="D494" s="2"/>
      <c r="E494" s="8"/>
      <c r="F494" s="8"/>
    </row>
    <row r="495" spans="4:6" x14ac:dyDescent="0.25">
      <c r="D495" s="2"/>
      <c r="E495" s="8"/>
      <c r="F495" s="8"/>
    </row>
    <row r="496" spans="4:6" x14ac:dyDescent="0.25">
      <c r="D496" s="2"/>
      <c r="E496" s="8"/>
      <c r="F496" s="8"/>
    </row>
    <row r="497" spans="4:6" x14ac:dyDescent="0.25">
      <c r="D497" s="2"/>
      <c r="E497" s="8"/>
      <c r="F497" s="8"/>
    </row>
    <row r="498" spans="4:6" x14ac:dyDescent="0.25">
      <c r="D498" s="2"/>
      <c r="E498" s="8"/>
      <c r="F498" s="8"/>
    </row>
    <row r="499" spans="4:6" x14ac:dyDescent="0.25">
      <c r="D499" s="2"/>
      <c r="E499" s="8"/>
      <c r="F499" s="8"/>
    </row>
    <row r="500" spans="4:6" x14ac:dyDescent="0.25">
      <c r="D500" s="2"/>
      <c r="E500" s="8"/>
      <c r="F500" s="8"/>
    </row>
    <row r="501" spans="4:6" x14ac:dyDescent="0.25">
      <c r="D501" s="2"/>
      <c r="E501" s="8"/>
      <c r="F501" s="8"/>
    </row>
    <row r="502" spans="4:6" x14ac:dyDescent="0.25">
      <c r="D502" s="2"/>
      <c r="E502" s="8"/>
      <c r="F502" s="8"/>
    </row>
    <row r="503" spans="4:6" x14ac:dyDescent="0.25">
      <c r="D503" s="2"/>
      <c r="E503" s="8"/>
      <c r="F503" s="8"/>
    </row>
    <row r="504" spans="4:6" x14ac:dyDescent="0.25">
      <c r="D504" s="2"/>
      <c r="E504" s="8"/>
      <c r="F504" s="8"/>
    </row>
    <row r="505" spans="4:6" x14ac:dyDescent="0.25">
      <c r="D505" s="2"/>
      <c r="E505" s="8"/>
      <c r="F505" s="8"/>
    </row>
    <row r="506" spans="4:6" x14ac:dyDescent="0.25">
      <c r="D506" s="2"/>
      <c r="E506" s="8"/>
      <c r="F506" s="8"/>
    </row>
    <row r="507" spans="4:6" x14ac:dyDescent="0.25">
      <c r="D507" s="2"/>
      <c r="E507" s="8"/>
      <c r="F507" s="8"/>
    </row>
    <row r="508" spans="4:6" x14ac:dyDescent="0.25">
      <c r="D508" s="2"/>
      <c r="E508" s="8"/>
      <c r="F508" s="8"/>
    </row>
    <row r="509" spans="4:6" x14ac:dyDescent="0.25">
      <c r="D509" s="2"/>
      <c r="E509" s="8"/>
      <c r="F509" s="8"/>
    </row>
    <row r="510" spans="4:6" x14ac:dyDescent="0.25">
      <c r="D510" s="2"/>
      <c r="E510" s="8"/>
      <c r="F510" s="8"/>
    </row>
    <row r="511" spans="4:6" x14ac:dyDescent="0.25">
      <c r="D511" s="2"/>
      <c r="E511" s="8"/>
      <c r="F511" s="8"/>
    </row>
    <row r="512" spans="4:6" x14ac:dyDescent="0.25">
      <c r="D512" s="2"/>
      <c r="E512" s="8"/>
      <c r="F512" s="8"/>
    </row>
    <row r="513" spans="4:6" x14ac:dyDescent="0.25">
      <c r="D513" s="2"/>
      <c r="E513" s="8"/>
      <c r="F513" s="8"/>
    </row>
    <row r="514" spans="4:6" x14ac:dyDescent="0.25">
      <c r="D514" s="2"/>
      <c r="E514" s="8"/>
      <c r="F514" s="8"/>
    </row>
    <row r="515" spans="4:6" x14ac:dyDescent="0.25">
      <c r="D515" s="2"/>
      <c r="E515" s="8"/>
      <c r="F515" s="8"/>
    </row>
    <row r="516" spans="4:6" x14ac:dyDescent="0.25">
      <c r="D516" s="2"/>
      <c r="E516" s="8"/>
      <c r="F516" s="8"/>
    </row>
    <row r="517" spans="4:6" x14ac:dyDescent="0.25">
      <c r="D517" s="2"/>
      <c r="E517" s="8"/>
      <c r="F517" s="8"/>
    </row>
    <row r="518" spans="4:6" x14ac:dyDescent="0.25">
      <c r="D518" s="2"/>
      <c r="E518" s="8"/>
      <c r="F518" s="8"/>
    </row>
    <row r="519" spans="4:6" x14ac:dyDescent="0.25">
      <c r="D519" s="2"/>
      <c r="E519" s="8"/>
      <c r="F519" s="8"/>
    </row>
    <row r="520" spans="4:6" x14ac:dyDescent="0.25">
      <c r="D520" s="2"/>
      <c r="E520" s="8"/>
      <c r="F520" s="8"/>
    </row>
    <row r="521" spans="4:6" x14ac:dyDescent="0.25">
      <c r="D521" s="2"/>
      <c r="E521" s="8"/>
      <c r="F521" s="8"/>
    </row>
    <row r="522" spans="4:6" x14ac:dyDescent="0.25">
      <c r="D522" s="2"/>
      <c r="E522" s="8"/>
      <c r="F522" s="8"/>
    </row>
    <row r="523" spans="4:6" x14ac:dyDescent="0.25">
      <c r="D523" s="2"/>
      <c r="E523" s="8"/>
      <c r="F523" s="8"/>
    </row>
    <row r="524" spans="4:6" x14ac:dyDescent="0.25">
      <c r="D524" s="2"/>
      <c r="E524" s="8"/>
      <c r="F524" s="8"/>
    </row>
    <row r="525" spans="4:6" x14ac:dyDescent="0.25">
      <c r="D525" s="2"/>
      <c r="E525" s="8"/>
      <c r="F525" s="8"/>
    </row>
    <row r="526" spans="4:6" x14ac:dyDescent="0.25">
      <c r="D526" s="2"/>
      <c r="E526" s="8"/>
      <c r="F526" s="8"/>
    </row>
    <row r="527" spans="4:6" x14ac:dyDescent="0.25">
      <c r="D527" s="2"/>
      <c r="E527" s="8"/>
      <c r="F527" s="8"/>
    </row>
    <row r="528" spans="4:6" x14ac:dyDescent="0.25">
      <c r="D528" s="2"/>
      <c r="E528" s="8"/>
      <c r="F528" s="8"/>
    </row>
    <row r="529" spans="4:6" x14ac:dyDescent="0.25">
      <c r="D529" s="2"/>
      <c r="E529" s="8"/>
      <c r="F529" s="8"/>
    </row>
    <row r="530" spans="4:6" x14ac:dyDescent="0.25">
      <c r="D530" s="2"/>
      <c r="E530" s="8"/>
      <c r="F530" s="8"/>
    </row>
    <row r="531" spans="4:6" x14ac:dyDescent="0.25">
      <c r="D531" s="2"/>
      <c r="E531" s="8"/>
      <c r="F531" s="8"/>
    </row>
    <row r="532" spans="4:6" x14ac:dyDescent="0.25">
      <c r="D532" s="2"/>
      <c r="E532" s="8"/>
      <c r="F532" s="8"/>
    </row>
    <row r="533" spans="4:6" x14ac:dyDescent="0.25">
      <c r="D533" s="2"/>
      <c r="E533" s="8"/>
      <c r="F533" s="8"/>
    </row>
    <row r="534" spans="4:6" x14ac:dyDescent="0.25">
      <c r="D534" s="2"/>
      <c r="E534" s="8"/>
      <c r="F534" s="8"/>
    </row>
    <row r="535" spans="4:6" x14ac:dyDescent="0.25">
      <c r="D535" s="2"/>
      <c r="E535" s="8"/>
      <c r="F535" s="8"/>
    </row>
    <row r="536" spans="4:6" x14ac:dyDescent="0.25">
      <c r="D536" s="2"/>
      <c r="E536" s="8"/>
      <c r="F536" s="8"/>
    </row>
    <row r="537" spans="4:6" x14ac:dyDescent="0.25">
      <c r="D537" s="2"/>
      <c r="E537" s="8"/>
      <c r="F537" s="8"/>
    </row>
    <row r="538" spans="4:6" x14ac:dyDescent="0.25">
      <c r="D538" s="2"/>
      <c r="E538" s="8"/>
      <c r="F538" s="8"/>
    </row>
    <row r="539" spans="4:6" x14ac:dyDescent="0.25">
      <c r="D539" s="2"/>
      <c r="E539" s="8"/>
      <c r="F539" s="8"/>
    </row>
    <row r="540" spans="4:6" x14ac:dyDescent="0.25">
      <c r="D540" s="2"/>
      <c r="E540" s="8"/>
      <c r="F540" s="8"/>
    </row>
    <row r="541" spans="4:6" x14ac:dyDescent="0.25">
      <c r="D541" s="2"/>
      <c r="E541" s="8"/>
      <c r="F541" s="8"/>
    </row>
    <row r="542" spans="4:6" x14ac:dyDescent="0.25">
      <c r="D542" s="2"/>
      <c r="E542" s="8"/>
      <c r="F542" s="8"/>
    </row>
    <row r="543" spans="4:6" x14ac:dyDescent="0.25">
      <c r="D543" s="2"/>
      <c r="E543" s="8"/>
      <c r="F543" s="8"/>
    </row>
    <row r="544" spans="4:6" x14ac:dyDescent="0.25">
      <c r="D544" s="2"/>
      <c r="E544" s="8"/>
      <c r="F544" s="8"/>
    </row>
    <row r="545" spans="4:6" x14ac:dyDescent="0.25">
      <c r="D545" s="2"/>
      <c r="E545" s="8"/>
      <c r="F545" s="8"/>
    </row>
    <row r="546" spans="4:6" x14ac:dyDescent="0.25">
      <c r="D546" s="2"/>
      <c r="E546" s="8"/>
      <c r="F546" s="8"/>
    </row>
    <row r="547" spans="4:6" x14ac:dyDescent="0.25">
      <c r="D547" s="2"/>
      <c r="E547" s="8"/>
      <c r="F547" s="8"/>
    </row>
    <row r="548" spans="4:6" x14ac:dyDescent="0.25">
      <c r="D548" s="2"/>
      <c r="E548" s="8"/>
      <c r="F548" s="8"/>
    </row>
    <row r="549" spans="4:6" x14ac:dyDescent="0.25">
      <c r="D549" s="2"/>
      <c r="E549" s="8"/>
      <c r="F549" s="8"/>
    </row>
    <row r="550" spans="4:6" x14ac:dyDescent="0.25">
      <c r="D550" s="2"/>
      <c r="E550" s="8"/>
      <c r="F550" s="8"/>
    </row>
    <row r="551" spans="4:6" x14ac:dyDescent="0.25">
      <c r="D551" s="2"/>
      <c r="E551" s="8"/>
      <c r="F551" s="8"/>
    </row>
    <row r="552" spans="4:6" x14ac:dyDescent="0.25">
      <c r="D552" s="2"/>
      <c r="E552" s="8"/>
      <c r="F552" s="8"/>
    </row>
    <row r="553" spans="4:6" x14ac:dyDescent="0.25">
      <c r="D553" s="2"/>
      <c r="E553" s="8"/>
      <c r="F553" s="8"/>
    </row>
    <row r="554" spans="4:6" x14ac:dyDescent="0.25">
      <c r="D554" s="2"/>
      <c r="E554" s="8"/>
      <c r="F554" s="8"/>
    </row>
    <row r="555" spans="4:6" x14ac:dyDescent="0.25">
      <c r="D555" s="2"/>
      <c r="E555" s="8"/>
      <c r="F555" s="8"/>
    </row>
    <row r="556" spans="4:6" x14ac:dyDescent="0.25">
      <c r="D556" s="2"/>
      <c r="E556" s="8"/>
      <c r="F556" s="8"/>
    </row>
    <row r="557" spans="4:6" x14ac:dyDescent="0.25">
      <c r="D557" s="2"/>
      <c r="E557" s="8"/>
      <c r="F557" s="8"/>
    </row>
    <row r="558" spans="4:6" x14ac:dyDescent="0.25">
      <c r="D558" s="2"/>
      <c r="E558" s="8"/>
      <c r="F558" s="8"/>
    </row>
    <row r="559" spans="4:6" x14ac:dyDescent="0.25">
      <c r="D559" s="2"/>
      <c r="E559" s="8"/>
      <c r="F559" s="8"/>
    </row>
    <row r="560" spans="4:6" x14ac:dyDescent="0.25">
      <c r="D560" s="2"/>
      <c r="E560" s="8"/>
      <c r="F560" s="8"/>
    </row>
    <row r="561" spans="4:6" x14ac:dyDescent="0.25">
      <c r="D561" s="2"/>
      <c r="E561" s="8"/>
      <c r="F561" s="8"/>
    </row>
    <row r="562" spans="4:6" x14ac:dyDescent="0.25">
      <c r="D562" s="2"/>
      <c r="E562" s="8"/>
      <c r="F562" s="8"/>
    </row>
    <row r="563" spans="4:6" x14ac:dyDescent="0.25">
      <c r="D563" s="2"/>
      <c r="E563" s="8"/>
      <c r="F563" s="8"/>
    </row>
    <row r="564" spans="4:6" x14ac:dyDescent="0.25">
      <c r="D564" s="2"/>
      <c r="E564" s="8"/>
      <c r="F564" s="8"/>
    </row>
    <row r="565" spans="4:6" x14ac:dyDescent="0.25">
      <c r="D565" s="2"/>
      <c r="E565" s="8"/>
      <c r="F565" s="8"/>
    </row>
    <row r="566" spans="4:6" x14ac:dyDescent="0.25">
      <c r="D566" s="2"/>
      <c r="E566" s="8"/>
      <c r="F566" s="8"/>
    </row>
    <row r="567" spans="4:6" x14ac:dyDescent="0.25">
      <c r="D567" s="2"/>
      <c r="E567" s="8"/>
      <c r="F567" s="8"/>
    </row>
    <row r="568" spans="4:6" x14ac:dyDescent="0.25">
      <c r="D568" s="2"/>
      <c r="E568" s="8"/>
      <c r="F568" s="8"/>
    </row>
    <row r="569" spans="4:6" x14ac:dyDescent="0.25">
      <c r="D569" s="2"/>
      <c r="E569" s="8"/>
      <c r="F569" s="8"/>
    </row>
    <row r="570" spans="4:6" x14ac:dyDescent="0.25">
      <c r="D570" s="2"/>
      <c r="E570" s="8"/>
      <c r="F570" s="8"/>
    </row>
    <row r="571" spans="4:6" x14ac:dyDescent="0.25">
      <c r="D571" s="2"/>
      <c r="E571" s="8"/>
      <c r="F571" s="8"/>
    </row>
    <row r="572" spans="4:6" x14ac:dyDescent="0.25">
      <c r="D572" s="2"/>
      <c r="E572" s="8"/>
      <c r="F572" s="8"/>
    </row>
    <row r="573" spans="4:6" x14ac:dyDescent="0.25">
      <c r="D573" s="2"/>
      <c r="E573" s="8"/>
      <c r="F573" s="8"/>
    </row>
    <row r="574" spans="4:6" x14ac:dyDescent="0.25">
      <c r="D574" s="2"/>
      <c r="E574" s="8"/>
      <c r="F574" s="8"/>
    </row>
    <row r="575" spans="4:6" x14ac:dyDescent="0.25">
      <c r="D575" s="2"/>
      <c r="E575" s="8"/>
      <c r="F575" s="8"/>
    </row>
    <row r="576" spans="4:6" x14ac:dyDescent="0.25">
      <c r="D576" s="2"/>
      <c r="E576" s="8"/>
      <c r="F576" s="8"/>
    </row>
    <row r="577" spans="4:6" x14ac:dyDescent="0.25">
      <c r="D577" s="2"/>
      <c r="E577" s="8"/>
      <c r="F577" s="8"/>
    </row>
    <row r="578" spans="4:6" x14ac:dyDescent="0.25">
      <c r="D578" s="2"/>
      <c r="E578" s="8"/>
      <c r="F578" s="8"/>
    </row>
    <row r="579" spans="4:6" x14ac:dyDescent="0.25">
      <c r="D579" s="2"/>
      <c r="E579" s="8"/>
      <c r="F579" s="8"/>
    </row>
    <row r="580" spans="4:6" x14ac:dyDescent="0.25">
      <c r="D580" s="2"/>
      <c r="E580" s="8"/>
      <c r="F580" s="8"/>
    </row>
    <row r="581" spans="4:6" x14ac:dyDescent="0.25">
      <c r="D581" s="2"/>
      <c r="E581" s="8"/>
      <c r="F581" s="8"/>
    </row>
    <row r="582" spans="4:6" x14ac:dyDescent="0.25">
      <c r="D582" s="2"/>
      <c r="E582" s="8"/>
      <c r="F582" s="8"/>
    </row>
    <row r="583" spans="4:6" x14ac:dyDescent="0.25">
      <c r="D583" s="2"/>
      <c r="E583" s="8"/>
      <c r="F583" s="8"/>
    </row>
    <row r="584" spans="4:6" x14ac:dyDescent="0.25">
      <c r="D584" s="2"/>
      <c r="E584" s="8"/>
      <c r="F584" s="8"/>
    </row>
    <row r="585" spans="4:6" x14ac:dyDescent="0.25">
      <c r="D585" s="2"/>
      <c r="E585" s="8"/>
      <c r="F585" s="8"/>
    </row>
    <row r="586" spans="4:6" x14ac:dyDescent="0.25">
      <c r="D586" s="2"/>
      <c r="E586" s="8"/>
      <c r="F586" s="8"/>
    </row>
    <row r="587" spans="4:6" x14ac:dyDescent="0.25">
      <c r="D587" s="2"/>
      <c r="E587" s="8"/>
      <c r="F587" s="8"/>
    </row>
    <row r="588" spans="4:6" x14ac:dyDescent="0.25">
      <c r="D588" s="2"/>
      <c r="E588" s="8"/>
      <c r="F588" s="8"/>
    </row>
    <row r="589" spans="4:6" x14ac:dyDescent="0.25">
      <c r="D589" s="2"/>
      <c r="E589" s="8"/>
      <c r="F589" s="8"/>
    </row>
    <row r="590" spans="4:6" x14ac:dyDescent="0.25">
      <c r="D590" s="2"/>
      <c r="E590" s="8"/>
      <c r="F590" s="8"/>
    </row>
    <row r="591" spans="4:6" x14ac:dyDescent="0.25">
      <c r="D591" s="2"/>
      <c r="E591" s="8"/>
      <c r="F591" s="8"/>
    </row>
    <row r="592" spans="4:6" x14ac:dyDescent="0.25">
      <c r="D592" s="2"/>
      <c r="E592" s="8"/>
      <c r="F592" s="8"/>
    </row>
    <row r="593" spans="4:6" x14ac:dyDescent="0.25">
      <c r="D593" s="2"/>
      <c r="E593" s="8"/>
      <c r="F593" s="8"/>
    </row>
    <row r="594" spans="4:6" x14ac:dyDescent="0.25">
      <c r="D594" s="2"/>
      <c r="E594" s="8"/>
      <c r="F594" s="8"/>
    </row>
    <row r="595" spans="4:6" x14ac:dyDescent="0.25">
      <c r="D595" s="2"/>
      <c r="E595" s="8"/>
      <c r="F595" s="8"/>
    </row>
    <row r="596" spans="4:6" x14ac:dyDescent="0.25">
      <c r="D596" s="2"/>
      <c r="E596" s="8"/>
      <c r="F596" s="8"/>
    </row>
    <row r="597" spans="4:6" x14ac:dyDescent="0.25">
      <c r="D597" s="2"/>
      <c r="E597" s="8"/>
      <c r="F597" s="8"/>
    </row>
    <row r="598" spans="4:6" x14ac:dyDescent="0.25">
      <c r="D598" s="2"/>
      <c r="E598" s="8"/>
      <c r="F598" s="8"/>
    </row>
    <row r="599" spans="4:6" x14ac:dyDescent="0.25">
      <c r="D599" s="2"/>
      <c r="E599" s="8"/>
      <c r="F599" s="8"/>
    </row>
    <row r="600" spans="4:6" x14ac:dyDescent="0.25">
      <c r="D600" s="2"/>
      <c r="E600" s="8"/>
      <c r="F600" s="8"/>
    </row>
    <row r="601" spans="4:6" x14ac:dyDescent="0.25">
      <c r="D601" s="2"/>
      <c r="E601" s="8"/>
      <c r="F601" s="8"/>
    </row>
    <row r="602" spans="4:6" x14ac:dyDescent="0.25">
      <c r="D602" s="2"/>
      <c r="E602" s="8"/>
      <c r="F602" s="8"/>
    </row>
    <row r="603" spans="4:6" x14ac:dyDescent="0.25">
      <c r="D603" s="2"/>
      <c r="E603" s="8"/>
      <c r="F603" s="8"/>
    </row>
    <row r="604" spans="4:6" x14ac:dyDescent="0.25">
      <c r="D604" s="2"/>
      <c r="E604" s="8"/>
      <c r="F604" s="8"/>
    </row>
    <row r="605" spans="4:6" x14ac:dyDescent="0.25">
      <c r="D605" s="2"/>
      <c r="E605" s="8"/>
      <c r="F605" s="8"/>
    </row>
    <row r="606" spans="4:6" x14ac:dyDescent="0.25">
      <c r="D606" s="2"/>
      <c r="E606" s="8"/>
      <c r="F606" s="8"/>
    </row>
    <row r="607" spans="4:6" x14ac:dyDescent="0.25">
      <c r="D607" s="2"/>
      <c r="E607" s="8"/>
      <c r="F607" s="8"/>
    </row>
    <row r="608" spans="4:6" x14ac:dyDescent="0.25">
      <c r="D608" s="2"/>
      <c r="E608" s="8"/>
      <c r="F608" s="8"/>
    </row>
    <row r="609" spans="4:6" x14ac:dyDescent="0.25">
      <c r="D609" s="2"/>
      <c r="E609" s="8"/>
      <c r="F609" s="8"/>
    </row>
    <row r="610" spans="4:6" x14ac:dyDescent="0.25">
      <c r="D610" s="2"/>
      <c r="E610" s="8"/>
      <c r="F610" s="8"/>
    </row>
    <row r="611" spans="4:6" x14ac:dyDescent="0.25">
      <c r="D611" s="2"/>
      <c r="E611" s="8"/>
      <c r="F611" s="8"/>
    </row>
    <row r="612" spans="4:6" x14ac:dyDescent="0.25">
      <c r="D612" s="2"/>
      <c r="E612" s="8"/>
      <c r="F612" s="8"/>
    </row>
    <row r="613" spans="4:6" x14ac:dyDescent="0.25">
      <c r="D613" s="2"/>
      <c r="E613" s="8"/>
      <c r="F613" s="8"/>
    </row>
    <row r="614" spans="4:6" x14ac:dyDescent="0.25">
      <c r="D614" s="2"/>
      <c r="E614" s="8"/>
      <c r="F614" s="8"/>
    </row>
    <row r="615" spans="4:6" x14ac:dyDescent="0.25">
      <c r="D615" s="2"/>
      <c r="E615" s="8"/>
      <c r="F615" s="8"/>
    </row>
    <row r="616" spans="4:6" x14ac:dyDescent="0.25">
      <c r="D616" s="2"/>
      <c r="E616" s="8"/>
      <c r="F616" s="8"/>
    </row>
    <row r="617" spans="4:6" x14ac:dyDescent="0.25">
      <c r="D617" s="2"/>
      <c r="E617" s="8"/>
      <c r="F617" s="8"/>
    </row>
    <row r="618" spans="4:6" x14ac:dyDescent="0.25">
      <c r="D618" s="2"/>
      <c r="E618" s="8"/>
      <c r="F618" s="8"/>
    </row>
    <row r="619" spans="4:6" x14ac:dyDescent="0.25">
      <c r="D619" s="2"/>
      <c r="E619" s="8"/>
      <c r="F619" s="8"/>
    </row>
    <row r="620" spans="4:6" x14ac:dyDescent="0.25">
      <c r="D620" s="2"/>
      <c r="E620" s="8"/>
      <c r="F620" s="8"/>
    </row>
    <row r="621" spans="4:6" x14ac:dyDescent="0.25">
      <c r="D621" s="2"/>
      <c r="E621" s="8"/>
      <c r="F621" s="8"/>
    </row>
    <row r="622" spans="4:6" x14ac:dyDescent="0.25">
      <c r="D622" s="2"/>
      <c r="E622" s="8"/>
      <c r="F622" s="8"/>
    </row>
    <row r="623" spans="4:6" x14ac:dyDescent="0.25">
      <c r="D623" s="2"/>
      <c r="E623" s="8"/>
      <c r="F623" s="8"/>
    </row>
    <row r="624" spans="4:6" x14ac:dyDescent="0.25">
      <c r="D624" s="2"/>
      <c r="E624" s="8"/>
      <c r="F624" s="8"/>
    </row>
    <row r="625" spans="4:6" x14ac:dyDescent="0.25">
      <c r="D625" s="2"/>
      <c r="E625" s="8"/>
      <c r="F625" s="8"/>
    </row>
    <row r="626" spans="4:6" x14ac:dyDescent="0.25">
      <c r="D626" s="2"/>
      <c r="E626" s="8"/>
      <c r="F626" s="8"/>
    </row>
    <row r="627" spans="4:6" x14ac:dyDescent="0.25">
      <c r="D627" s="2"/>
      <c r="E627" s="8"/>
      <c r="F627" s="8"/>
    </row>
    <row r="628" spans="4:6" x14ac:dyDescent="0.25">
      <c r="D628" s="2"/>
      <c r="E628" s="8"/>
      <c r="F628" s="8"/>
    </row>
    <row r="629" spans="4:6" x14ac:dyDescent="0.25">
      <c r="D629" s="2"/>
      <c r="E629" s="8"/>
      <c r="F629" s="8"/>
    </row>
    <row r="630" spans="4:6" x14ac:dyDescent="0.25">
      <c r="D630" s="2"/>
      <c r="E630" s="8"/>
      <c r="F630" s="8"/>
    </row>
    <row r="631" spans="4:6" x14ac:dyDescent="0.25">
      <c r="D631" s="2"/>
      <c r="E631" s="8"/>
      <c r="F631" s="8"/>
    </row>
    <row r="632" spans="4:6" x14ac:dyDescent="0.25">
      <c r="D632" s="2"/>
      <c r="E632" s="8"/>
      <c r="F632" s="8"/>
    </row>
    <row r="633" spans="4:6" x14ac:dyDescent="0.25">
      <c r="D633" s="2"/>
      <c r="E633" s="8"/>
      <c r="F633" s="8"/>
    </row>
    <row r="634" spans="4:6" x14ac:dyDescent="0.25">
      <c r="D634" s="2"/>
      <c r="E634" s="8"/>
      <c r="F634" s="8"/>
    </row>
    <row r="635" spans="4:6" x14ac:dyDescent="0.25">
      <c r="D635" s="2"/>
      <c r="E635" s="8"/>
      <c r="F635" s="8"/>
    </row>
    <row r="636" spans="4:6" x14ac:dyDescent="0.25">
      <c r="D636" s="2"/>
      <c r="E636" s="8"/>
      <c r="F636" s="8"/>
    </row>
    <row r="637" spans="4:6" x14ac:dyDescent="0.25">
      <c r="D637" s="2"/>
      <c r="E637" s="8"/>
      <c r="F637" s="8"/>
    </row>
    <row r="638" spans="4:6" x14ac:dyDescent="0.25">
      <c r="D638" s="2"/>
      <c r="E638" s="8"/>
      <c r="F638" s="8"/>
    </row>
    <row r="639" spans="4:6" x14ac:dyDescent="0.25">
      <c r="D639" s="2"/>
      <c r="E639" s="8"/>
      <c r="F639" s="8"/>
    </row>
    <row r="640" spans="4:6" x14ac:dyDescent="0.25">
      <c r="D640" s="2"/>
      <c r="E640" s="8"/>
      <c r="F640" s="8"/>
    </row>
    <row r="641" spans="4:6" x14ac:dyDescent="0.25">
      <c r="D641" s="2"/>
      <c r="E641" s="8"/>
      <c r="F641" s="8"/>
    </row>
    <row r="642" spans="4:6" x14ac:dyDescent="0.25">
      <c r="D642" s="2"/>
      <c r="E642" s="8"/>
      <c r="F642" s="8"/>
    </row>
    <row r="643" spans="4:6" x14ac:dyDescent="0.25">
      <c r="D643" s="2"/>
      <c r="E643" s="8"/>
      <c r="F643" s="8"/>
    </row>
    <row r="644" spans="4:6" x14ac:dyDescent="0.25">
      <c r="D644" s="2"/>
      <c r="E644" s="8"/>
      <c r="F644" s="8"/>
    </row>
    <row r="645" spans="4:6" x14ac:dyDescent="0.25">
      <c r="D645" s="2"/>
      <c r="E645" s="8"/>
      <c r="F645" s="8"/>
    </row>
    <row r="646" spans="4:6" x14ac:dyDescent="0.25">
      <c r="D646" s="2"/>
      <c r="E646" s="8"/>
      <c r="F646" s="8"/>
    </row>
    <row r="647" spans="4:6" x14ac:dyDescent="0.25">
      <c r="D647" s="2"/>
      <c r="E647" s="8"/>
      <c r="F647" s="8"/>
    </row>
    <row r="648" spans="4:6" x14ac:dyDescent="0.25">
      <c r="D648" s="2"/>
      <c r="E648" s="8"/>
      <c r="F648" s="8"/>
    </row>
    <row r="649" spans="4:6" x14ac:dyDescent="0.25">
      <c r="D649" s="2"/>
      <c r="E649" s="8"/>
      <c r="F649" s="8"/>
    </row>
    <row r="650" spans="4:6" x14ac:dyDescent="0.25">
      <c r="D650" s="2"/>
      <c r="E650" s="8"/>
      <c r="F650" s="8"/>
    </row>
    <row r="651" spans="4:6" x14ac:dyDescent="0.25">
      <c r="D651" s="2"/>
      <c r="E651" s="8"/>
      <c r="F651" s="8"/>
    </row>
    <row r="652" spans="4:6" x14ac:dyDescent="0.25">
      <c r="D652" s="2"/>
      <c r="E652" s="8"/>
      <c r="F652" s="8"/>
    </row>
    <row r="653" spans="4:6" x14ac:dyDescent="0.25">
      <c r="D653" s="2"/>
      <c r="E653" s="8"/>
      <c r="F653" s="8"/>
    </row>
    <row r="654" spans="4:6" x14ac:dyDescent="0.25">
      <c r="D654" s="2"/>
      <c r="E654" s="8"/>
      <c r="F654" s="8"/>
    </row>
    <row r="655" spans="4:6" x14ac:dyDescent="0.25">
      <c r="D655" s="2"/>
      <c r="E655" s="8"/>
      <c r="F655" s="8"/>
    </row>
    <row r="656" spans="4:6" x14ac:dyDescent="0.25">
      <c r="D656" s="2"/>
      <c r="E656" s="8"/>
      <c r="F656" s="8"/>
    </row>
    <row r="657" spans="4:6" x14ac:dyDescent="0.25">
      <c r="D657" s="2"/>
      <c r="E657" s="8"/>
      <c r="F657" s="8"/>
    </row>
    <row r="658" spans="4:6" x14ac:dyDescent="0.25">
      <c r="D658" s="2"/>
      <c r="E658" s="8"/>
      <c r="F658" s="8"/>
    </row>
    <row r="659" spans="4:6" x14ac:dyDescent="0.25">
      <c r="D659" s="2"/>
      <c r="E659" s="8"/>
      <c r="F659" s="8"/>
    </row>
    <row r="660" spans="4:6" x14ac:dyDescent="0.25">
      <c r="D660" s="2"/>
      <c r="E660" s="8"/>
      <c r="F660" s="8"/>
    </row>
    <row r="661" spans="4:6" x14ac:dyDescent="0.25">
      <c r="D661" s="2"/>
      <c r="E661" s="8"/>
      <c r="F661" s="8"/>
    </row>
    <row r="662" spans="4:6" x14ac:dyDescent="0.25">
      <c r="D662" s="2"/>
      <c r="E662" s="8"/>
      <c r="F662" s="8"/>
    </row>
    <row r="663" spans="4:6" x14ac:dyDescent="0.25">
      <c r="D663" s="2"/>
      <c r="E663" s="8"/>
      <c r="F663" s="8"/>
    </row>
    <row r="664" spans="4:6" x14ac:dyDescent="0.25">
      <c r="D664" s="2"/>
      <c r="E664" s="8"/>
      <c r="F664" s="8"/>
    </row>
    <row r="665" spans="4:6" x14ac:dyDescent="0.25">
      <c r="D665" s="2"/>
      <c r="E665" s="8"/>
      <c r="F665" s="8"/>
    </row>
    <row r="666" spans="4:6" x14ac:dyDescent="0.25">
      <c r="D666" s="2"/>
      <c r="E666" s="8"/>
      <c r="F666" s="8"/>
    </row>
    <row r="667" spans="4:6" x14ac:dyDescent="0.25">
      <c r="D667" s="2"/>
      <c r="E667" s="8"/>
      <c r="F667" s="8"/>
    </row>
    <row r="668" spans="4:6" x14ac:dyDescent="0.25">
      <c r="D668" s="2"/>
      <c r="E668" s="8"/>
      <c r="F668" s="8"/>
    </row>
    <row r="669" spans="4:6" x14ac:dyDescent="0.25">
      <c r="D669" s="2"/>
      <c r="E669" s="8"/>
      <c r="F669" s="8"/>
    </row>
    <row r="670" spans="4:6" x14ac:dyDescent="0.25">
      <c r="D670" s="2"/>
      <c r="E670" s="8"/>
      <c r="F670" s="8"/>
    </row>
    <row r="671" spans="4:6" x14ac:dyDescent="0.25">
      <c r="D671" s="2"/>
      <c r="E671" s="8"/>
      <c r="F671" s="8"/>
    </row>
    <row r="672" spans="4:6" x14ac:dyDescent="0.25">
      <c r="D672" s="2"/>
      <c r="E672" s="8"/>
      <c r="F672" s="8"/>
    </row>
    <row r="673" spans="4:6" x14ac:dyDescent="0.25">
      <c r="D673" s="2"/>
      <c r="E673" s="8"/>
      <c r="F673" s="8"/>
    </row>
    <row r="674" spans="4:6" x14ac:dyDescent="0.25">
      <c r="D674" s="2"/>
      <c r="E674" s="8"/>
      <c r="F674" s="8"/>
    </row>
    <row r="675" spans="4:6" x14ac:dyDescent="0.25">
      <c r="D675" s="2"/>
      <c r="E675" s="8"/>
      <c r="F675" s="8"/>
    </row>
    <row r="676" spans="4:6" x14ac:dyDescent="0.25">
      <c r="D676" s="2"/>
      <c r="E676" s="8"/>
      <c r="F676" s="8"/>
    </row>
    <row r="677" spans="4:6" x14ac:dyDescent="0.25">
      <c r="D677" s="2"/>
      <c r="E677" s="8"/>
      <c r="F677" s="8"/>
    </row>
    <row r="678" spans="4:6" x14ac:dyDescent="0.25">
      <c r="D678" s="2"/>
      <c r="E678" s="8"/>
      <c r="F678" s="8"/>
    </row>
    <row r="679" spans="4:6" x14ac:dyDescent="0.25">
      <c r="D679" s="2"/>
      <c r="E679" s="8"/>
      <c r="F679" s="8"/>
    </row>
    <row r="680" spans="4:6" x14ac:dyDescent="0.25">
      <c r="D680" s="2"/>
      <c r="E680" s="8"/>
      <c r="F680" s="8"/>
    </row>
    <row r="681" spans="4:6" x14ac:dyDescent="0.25">
      <c r="D681" s="2"/>
      <c r="E681" s="8"/>
      <c r="F681" s="8"/>
    </row>
    <row r="682" spans="4:6" x14ac:dyDescent="0.25">
      <c r="D682" s="2"/>
      <c r="E682" s="8"/>
      <c r="F682" s="8"/>
    </row>
    <row r="683" spans="4:6" x14ac:dyDescent="0.25">
      <c r="D683" s="2"/>
      <c r="E683" s="8"/>
      <c r="F683" s="8"/>
    </row>
    <row r="684" spans="4:6" x14ac:dyDescent="0.25">
      <c r="D684" s="2"/>
      <c r="E684" s="8"/>
      <c r="F684" s="8"/>
    </row>
    <row r="685" spans="4:6" x14ac:dyDescent="0.25">
      <c r="D685" s="2"/>
      <c r="E685" s="8"/>
      <c r="F685" s="8"/>
    </row>
    <row r="686" spans="4:6" x14ac:dyDescent="0.25">
      <c r="D686" s="2"/>
      <c r="E686" s="8"/>
      <c r="F686" s="8"/>
    </row>
    <row r="687" spans="4:6" x14ac:dyDescent="0.25">
      <c r="D687" s="2"/>
      <c r="E687" s="8"/>
      <c r="F687" s="8"/>
    </row>
    <row r="688" spans="4:6" x14ac:dyDescent="0.25">
      <c r="D688" s="2"/>
      <c r="E688" s="8"/>
      <c r="F688" s="8"/>
    </row>
    <row r="689" spans="4:6" x14ac:dyDescent="0.25">
      <c r="D689" s="2"/>
      <c r="E689" s="8"/>
      <c r="F689" s="8"/>
    </row>
    <row r="690" spans="4:6" x14ac:dyDescent="0.25">
      <c r="D690" s="2"/>
      <c r="E690" s="8"/>
      <c r="F690" s="8"/>
    </row>
    <row r="691" spans="4:6" x14ac:dyDescent="0.25">
      <c r="D691" s="2"/>
      <c r="E691" s="8"/>
      <c r="F691" s="8"/>
    </row>
    <row r="692" spans="4:6" x14ac:dyDescent="0.25">
      <c r="D692" s="2"/>
      <c r="E692" s="8"/>
      <c r="F692" s="8"/>
    </row>
    <row r="693" spans="4:6" x14ac:dyDescent="0.25">
      <c r="D693" s="2"/>
      <c r="E693" s="8"/>
      <c r="F693" s="8"/>
    </row>
    <row r="694" spans="4:6" x14ac:dyDescent="0.25">
      <c r="D694" s="2"/>
      <c r="E694" s="8"/>
      <c r="F694" s="8"/>
    </row>
    <row r="695" spans="4:6" x14ac:dyDescent="0.25">
      <c r="D695" s="2"/>
      <c r="E695" s="8"/>
      <c r="F695" s="8"/>
    </row>
    <row r="696" spans="4:6" x14ac:dyDescent="0.25">
      <c r="D696" s="2"/>
      <c r="E696" s="8"/>
      <c r="F696" s="8"/>
    </row>
    <row r="697" spans="4:6" x14ac:dyDescent="0.25">
      <c r="D697" s="2"/>
      <c r="E697" s="8"/>
      <c r="F697" s="8"/>
    </row>
    <row r="698" spans="4:6" x14ac:dyDescent="0.25">
      <c r="D698" s="2"/>
      <c r="E698" s="8"/>
      <c r="F698" s="8"/>
    </row>
    <row r="699" spans="4:6" x14ac:dyDescent="0.25">
      <c r="D699" s="2"/>
      <c r="E699" s="8"/>
      <c r="F699" s="8"/>
    </row>
    <row r="700" spans="4:6" x14ac:dyDescent="0.25">
      <c r="D700" s="2"/>
      <c r="E700" s="8"/>
      <c r="F700" s="8"/>
    </row>
    <row r="701" spans="4:6" x14ac:dyDescent="0.25">
      <c r="D701" s="2"/>
      <c r="E701" s="8"/>
      <c r="F701" s="8"/>
    </row>
    <row r="702" spans="4:6" x14ac:dyDescent="0.25">
      <c r="D702" s="2"/>
      <c r="E702" s="8"/>
      <c r="F702" s="8"/>
    </row>
    <row r="703" spans="4:6" x14ac:dyDescent="0.25">
      <c r="D703" s="2"/>
      <c r="E703" s="8"/>
      <c r="F703" s="8"/>
    </row>
    <row r="704" spans="4:6" x14ac:dyDescent="0.25">
      <c r="D704" s="2"/>
      <c r="E704" s="8"/>
      <c r="F704" s="8"/>
    </row>
    <row r="705" spans="4:6" x14ac:dyDescent="0.25">
      <c r="D705" s="2"/>
      <c r="E705" s="8"/>
      <c r="F705" s="8"/>
    </row>
    <row r="706" spans="4:6" x14ac:dyDescent="0.25">
      <c r="D706" s="2"/>
      <c r="E706" s="8"/>
      <c r="F706" s="8"/>
    </row>
    <row r="707" spans="4:6" x14ac:dyDescent="0.25">
      <c r="D707" s="2"/>
      <c r="E707" s="8"/>
      <c r="F707" s="8"/>
    </row>
    <row r="708" spans="4:6" x14ac:dyDescent="0.25">
      <c r="D708" s="2"/>
      <c r="E708" s="8"/>
      <c r="F708" s="8"/>
    </row>
    <row r="709" spans="4:6" x14ac:dyDescent="0.25">
      <c r="D709" s="2"/>
      <c r="E709" s="8"/>
      <c r="F709" s="8"/>
    </row>
    <row r="710" spans="4:6" x14ac:dyDescent="0.25">
      <c r="D710" s="2"/>
      <c r="E710" s="8"/>
      <c r="F710" s="8"/>
    </row>
    <row r="711" spans="4:6" x14ac:dyDescent="0.25">
      <c r="D711" s="2"/>
      <c r="E711" s="8"/>
      <c r="F711" s="8"/>
    </row>
    <row r="712" spans="4:6" x14ac:dyDescent="0.25">
      <c r="D712" s="2"/>
      <c r="E712" s="8"/>
      <c r="F712" s="8"/>
    </row>
    <row r="713" spans="4:6" x14ac:dyDescent="0.25">
      <c r="D713" s="2"/>
      <c r="E713" s="8"/>
      <c r="F713" s="8"/>
    </row>
    <row r="714" spans="4:6" x14ac:dyDescent="0.25">
      <c r="D714" s="2"/>
      <c r="E714" s="8"/>
      <c r="F714" s="8"/>
    </row>
    <row r="715" spans="4:6" x14ac:dyDescent="0.25">
      <c r="D715" s="2"/>
      <c r="E715" s="8"/>
      <c r="F715" s="8"/>
    </row>
    <row r="716" spans="4:6" x14ac:dyDescent="0.25">
      <c r="D716" s="2"/>
      <c r="E716" s="8"/>
      <c r="F716" s="8"/>
    </row>
    <row r="717" spans="4:6" x14ac:dyDescent="0.25">
      <c r="D717" s="2"/>
      <c r="E717" s="8"/>
      <c r="F717" s="8"/>
    </row>
    <row r="718" spans="4:6" x14ac:dyDescent="0.25">
      <c r="D718" s="2"/>
      <c r="E718" s="8"/>
      <c r="F718" s="8"/>
    </row>
    <row r="719" spans="4:6" x14ac:dyDescent="0.25">
      <c r="D719" s="2"/>
      <c r="E719" s="8"/>
      <c r="F719" s="8"/>
    </row>
    <row r="720" spans="4:6" x14ac:dyDescent="0.25">
      <c r="D720" s="2"/>
      <c r="E720" s="8"/>
      <c r="F720" s="8"/>
    </row>
    <row r="721" spans="4:6" x14ac:dyDescent="0.25">
      <c r="D721" s="2"/>
      <c r="E721" s="8"/>
      <c r="F721" s="8"/>
    </row>
    <row r="722" spans="4:6" x14ac:dyDescent="0.25">
      <c r="D722" s="2"/>
      <c r="E722" s="8"/>
      <c r="F722" s="8"/>
    </row>
    <row r="723" spans="4:6" x14ac:dyDescent="0.25">
      <c r="D723" s="2"/>
      <c r="E723" s="8"/>
      <c r="F723" s="8"/>
    </row>
    <row r="724" spans="4:6" x14ac:dyDescent="0.25">
      <c r="D724" s="2"/>
      <c r="E724" s="8"/>
      <c r="F724" s="8"/>
    </row>
    <row r="725" spans="4:6" x14ac:dyDescent="0.25">
      <c r="D725" s="2"/>
      <c r="E725" s="8"/>
      <c r="F725" s="8"/>
    </row>
    <row r="726" spans="4:6" x14ac:dyDescent="0.25">
      <c r="D726" s="2"/>
      <c r="E726" s="8"/>
      <c r="F726" s="8"/>
    </row>
    <row r="727" spans="4:6" x14ac:dyDescent="0.25">
      <c r="D727" s="2"/>
      <c r="E727" s="8"/>
      <c r="F727" s="8"/>
    </row>
    <row r="728" spans="4:6" x14ac:dyDescent="0.25">
      <c r="D728" s="2"/>
      <c r="E728" s="8"/>
      <c r="F728" s="8"/>
    </row>
    <row r="729" spans="4:6" x14ac:dyDescent="0.25">
      <c r="D729" s="2"/>
      <c r="E729" s="8"/>
      <c r="F729" s="8"/>
    </row>
    <row r="730" spans="4:6" x14ac:dyDescent="0.25">
      <c r="D730" s="2"/>
      <c r="E730" s="8"/>
      <c r="F730" s="8"/>
    </row>
    <row r="731" spans="4:6" x14ac:dyDescent="0.25">
      <c r="D731" s="2"/>
      <c r="E731" s="8"/>
      <c r="F731" s="8"/>
    </row>
    <row r="732" spans="4:6" x14ac:dyDescent="0.25">
      <c r="D732" s="2"/>
      <c r="E732" s="8"/>
      <c r="F732" s="8"/>
    </row>
    <row r="733" spans="4:6" x14ac:dyDescent="0.25">
      <c r="D733" s="2"/>
      <c r="E733" s="8"/>
      <c r="F733" s="8"/>
    </row>
    <row r="734" spans="4:6" x14ac:dyDescent="0.25">
      <c r="D734" s="2"/>
      <c r="E734" s="8"/>
      <c r="F734" s="8"/>
    </row>
    <row r="735" spans="4:6" x14ac:dyDescent="0.25">
      <c r="D735" s="2"/>
      <c r="E735" s="8"/>
      <c r="F735" s="8"/>
    </row>
    <row r="736" spans="4:6" x14ac:dyDescent="0.25">
      <c r="D736" s="2"/>
      <c r="E736" s="8"/>
      <c r="F736" s="8"/>
    </row>
    <row r="737" spans="2:6" x14ac:dyDescent="0.25">
      <c r="D737" s="2"/>
      <c r="E737" s="8"/>
      <c r="F737" s="8"/>
    </row>
    <row r="738" spans="2:6" x14ac:dyDescent="0.25">
      <c r="D738" s="2"/>
      <c r="E738" s="8"/>
      <c r="F738" s="8"/>
    </row>
    <row r="739" spans="2:6" x14ac:dyDescent="0.25">
      <c r="D739" s="2"/>
      <c r="E739" s="8"/>
      <c r="F739" s="8"/>
    </row>
    <row r="740" spans="2:6" x14ac:dyDescent="0.25">
      <c r="D740" s="2"/>
      <c r="E740" s="8"/>
      <c r="F740" s="8"/>
    </row>
    <row r="741" spans="2:6" x14ac:dyDescent="0.25">
      <c r="D741" s="2"/>
      <c r="E741" s="8"/>
      <c r="F741" s="8"/>
    </row>
    <row r="742" spans="2:6" x14ac:dyDescent="0.25">
      <c r="D742" s="2"/>
      <c r="E742" s="8"/>
      <c r="F742" s="8"/>
    </row>
    <row r="743" spans="2:6" x14ac:dyDescent="0.25">
      <c r="D743" s="2"/>
      <c r="E743" s="8"/>
      <c r="F743" s="8"/>
    </row>
    <row r="744" spans="2:6" x14ac:dyDescent="0.25">
      <c r="B744" s="23"/>
      <c r="C744" s="23"/>
      <c r="D744" s="40"/>
      <c r="E744" s="39"/>
      <c r="F744" s="39"/>
    </row>
    <row r="745" spans="2:6" x14ac:dyDescent="0.25">
      <c r="C745" s="38"/>
      <c r="D745" s="38"/>
      <c r="E745" s="17"/>
      <c r="F745" s="17"/>
    </row>
    <row r="748" spans="2:6" x14ac:dyDescent="0.25">
      <c r="E748" s="8"/>
      <c r="F748" s="8"/>
    </row>
  </sheetData>
  <mergeCells count="14">
    <mergeCell ref="C382:D382"/>
    <mergeCell ref="E382:F382"/>
    <mergeCell ref="N13:O13"/>
    <mergeCell ref="B12:F12"/>
    <mergeCell ref="B13:C13"/>
    <mergeCell ref="D13:E13"/>
    <mergeCell ref="H13:I13"/>
    <mergeCell ref="J13:K13"/>
    <mergeCell ref="H12:L12"/>
    <mergeCell ref="T13:U13"/>
    <mergeCell ref="V13:W13"/>
    <mergeCell ref="T12:X12"/>
    <mergeCell ref="N12:R12"/>
    <mergeCell ref="P13:Q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Input</vt:lpstr>
      <vt:lpstr>Analysis</vt:lpstr>
      <vt:lpstr>Fixed Mortgage Amort. Schedule</vt:lpstr>
      <vt:lpstr>ARM Mortgage Amort. Schedule</vt:lpstr>
      <vt:lpstr>Refinance Fixed Amort. Schedule</vt:lpstr>
      <vt:lpstr>ARM Refinance Amort.</vt:lpstr>
      <vt:lpstr>data</vt:lpstr>
      <vt:lpstr>MortgageType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Jaclyn McClellan</cp:lastModifiedBy>
  <dcterms:created xsi:type="dcterms:W3CDTF">2015-04-03T15:13:31Z</dcterms:created>
  <dcterms:modified xsi:type="dcterms:W3CDTF">2015-07-29T16:37:06Z</dcterms:modified>
</cp:coreProperties>
</file>